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120" yWindow="156" windowWidth="24912" windowHeight="12072"/>
  </bookViews>
  <sheets>
    <sheet name="Ele to NG" sheetId="4" r:id="rId1"/>
    <sheet name="Propane to NG" sheetId="6" r:id="rId2"/>
    <sheet name="Oil to NG" sheetId="9" r:id="rId3"/>
    <sheet name="Coal to NG" sheetId="10" r:id="rId4"/>
  </sheets>
  <calcPr calcId="125725" iterate="1"/>
</workbook>
</file>

<file path=xl/calcChain.xml><?xml version="1.0" encoding="utf-8"?>
<calcChain xmlns="http://schemas.openxmlformats.org/spreadsheetml/2006/main">
  <c r="D27" i="10"/>
  <c r="I32" s="1"/>
  <c r="C27"/>
  <c r="H26" s="1"/>
  <c r="H27" s="1"/>
  <c r="H23"/>
  <c r="I37" s="1"/>
  <c r="H17"/>
  <c r="E32" s="1"/>
  <c r="K4"/>
  <c r="H27" i="9"/>
  <c r="E32"/>
  <c r="D27"/>
  <c r="I32" s="1"/>
  <c r="C27"/>
  <c r="H26"/>
  <c r="H23"/>
  <c r="I37" s="1"/>
  <c r="H17"/>
  <c r="K4"/>
  <c r="D27" i="6"/>
  <c r="I32" s="1"/>
  <c r="C27"/>
  <c r="H23"/>
  <c r="I37" s="1"/>
  <c r="H17"/>
  <c r="E32" s="1"/>
  <c r="K4"/>
  <c r="H17" i="4"/>
  <c r="H16"/>
  <c r="C33" i="10" l="1"/>
  <c r="E34" s="1"/>
  <c r="I33" s="1"/>
  <c r="I35" s="1"/>
  <c r="I36" s="1"/>
  <c r="L37" s="1"/>
  <c r="C33" i="9"/>
  <c r="E34" s="1"/>
  <c r="I33" s="1"/>
  <c r="I35"/>
  <c r="I36" s="1"/>
  <c r="L37" s="1"/>
  <c r="H26" i="6"/>
  <c r="E32" i="4"/>
  <c r="G14"/>
  <c r="G13"/>
  <c r="G12"/>
  <c r="F14"/>
  <c r="F13"/>
  <c r="F12"/>
  <c r="D27"/>
  <c r="C27"/>
  <c r="H23"/>
  <c r="I37" s="1"/>
  <c r="K4"/>
  <c r="H27" i="6" l="1"/>
  <c r="C33" s="1"/>
  <c r="E34" s="1"/>
  <c r="I33" s="1"/>
  <c r="I35" s="1"/>
  <c r="I36" s="1"/>
  <c r="L37" s="1"/>
  <c r="D28" i="4"/>
  <c r="I32" s="1"/>
  <c r="C28"/>
  <c r="H26" s="1"/>
  <c r="H27" s="1"/>
  <c r="C33" s="1"/>
  <c r="E34" s="1"/>
  <c r="I33" l="1"/>
  <c r="I35" s="1"/>
  <c r="I36" s="1"/>
  <c r="L37" s="1"/>
</calcChain>
</file>

<file path=xl/sharedStrings.xml><?xml version="1.0" encoding="utf-8"?>
<sst xmlns="http://schemas.openxmlformats.org/spreadsheetml/2006/main" count="439" uniqueCount="128">
  <si>
    <t>MONTH</t>
  </si>
  <si>
    <t>USAGE</t>
  </si>
  <si>
    <t>COST</t>
  </si>
  <si>
    <t>BTU'S USED FOR HEAT</t>
  </si>
  <si>
    <t>COST PER MMBtu</t>
  </si>
  <si>
    <t>HEATING USAGE BTU'S</t>
  </si>
  <si>
    <t>EFF. FACTOR</t>
  </si>
  <si>
    <t>ELECTRIC = 100%</t>
  </si>
  <si>
    <t>GAS = 90%</t>
  </si>
  <si>
    <t>CURRENT ELECTICAL CALCULATION</t>
  </si>
  <si>
    <t>MEASURE SIR</t>
  </si>
  <si>
    <t>TOTAL BILLING</t>
  </si>
  <si>
    <t>FURNACE USAGE KWH</t>
  </si>
  <si>
    <t>GAS CONVERT CALC</t>
  </si>
  <si>
    <t>PRODUCT LIFE SAVINGS</t>
  </si>
  <si>
    <t>ELECTRICAL FURNACE</t>
  </si>
  <si>
    <t>INPUT LAST 12 MONTHS ELEC. USE</t>
  </si>
  <si>
    <t>Enter 3 Lowest Months of usage</t>
  </si>
  <si>
    <t>Usage</t>
  </si>
  <si>
    <t>Cost</t>
  </si>
  <si>
    <t>Fuel Cost</t>
  </si>
  <si>
    <t>Electricity</t>
  </si>
  <si>
    <t>KWH</t>
  </si>
  <si>
    <t>Nat Gas</t>
  </si>
  <si>
    <t>MMBtu</t>
  </si>
  <si>
    <t>Cost of Install</t>
  </si>
  <si>
    <t>ANNUAL BASELOAD</t>
  </si>
  <si>
    <t>CALCULATED ELECTRIC</t>
  </si>
  <si>
    <t>CALCULATED GAS</t>
  </si>
  <si>
    <t>KWH TO BTU'S MMBtu</t>
  </si>
  <si>
    <t>COLLECTED DATA</t>
  </si>
  <si>
    <t>STEADY STATE EFF.</t>
  </si>
  <si>
    <t>CALC. COST SAVINGS</t>
  </si>
  <si>
    <t>ANNUAL SAVINGS</t>
  </si>
  <si>
    <t>COST OF COMPLETE INSTALL</t>
  </si>
  <si>
    <t>MATERIAL</t>
  </si>
  <si>
    <t>TOTAL:</t>
  </si>
  <si>
    <t>CONTRACTOR</t>
  </si>
  <si>
    <t>SIR CALCULATOR</t>
  </si>
  <si>
    <t>WX WORKER LABOR</t>
  </si>
  <si>
    <t>Questar Charges</t>
  </si>
  <si>
    <t xml:space="preserve">Client Name: </t>
  </si>
  <si>
    <t xml:space="preserve">Date: </t>
  </si>
  <si>
    <t xml:space="preserve">Job Address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</si>
  <si>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</si>
  <si>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</si>
  <si>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</si>
  <si>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</si>
  <si>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</si>
  <si>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</si>
  <si>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</si>
  <si>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</si>
  <si>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</si>
  <si>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</si>
  <si>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</si>
  <si>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</si>
  <si>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RMP</t>
  </si>
  <si>
    <t>Hyrum City</t>
  </si>
  <si>
    <t>Logan City</t>
  </si>
  <si>
    <t>Brigham City</t>
  </si>
  <si>
    <t>Kaysvville</t>
  </si>
  <si>
    <t>Bountiful</t>
  </si>
  <si>
    <t>Morgan City</t>
  </si>
  <si>
    <t>Murray City</t>
  </si>
  <si>
    <t>Lehi City</t>
  </si>
  <si>
    <t>Payson City</t>
  </si>
  <si>
    <t>Salem City</t>
  </si>
  <si>
    <t>Spanish Fork</t>
  </si>
  <si>
    <t>Eagle Mountain</t>
  </si>
  <si>
    <t>Strawberry</t>
  </si>
  <si>
    <t>Springville City</t>
  </si>
  <si>
    <t>Heber Power &amp; Light</t>
  </si>
  <si>
    <t>Levan City</t>
  </si>
  <si>
    <t>Nephi City</t>
  </si>
  <si>
    <t>Fillmore City</t>
  </si>
  <si>
    <t>Garkane</t>
  </si>
  <si>
    <t>Ephraim City</t>
  </si>
  <si>
    <t>Manti City</t>
  </si>
  <si>
    <t>Mt. Pleasant</t>
  </si>
  <si>
    <t>Spring City</t>
  </si>
  <si>
    <t>Fairview</t>
  </si>
  <si>
    <t xml:space="preserve">Monoroe </t>
  </si>
  <si>
    <t>Beaver City</t>
  </si>
  <si>
    <t>Parowan</t>
  </si>
  <si>
    <t>Paragonah</t>
  </si>
  <si>
    <t>Dixie Power</t>
  </si>
  <si>
    <t>Hilldale</t>
  </si>
  <si>
    <t>Hurricane</t>
  </si>
  <si>
    <t>Santa Clara</t>
  </si>
  <si>
    <t xml:space="preserve">St. George </t>
  </si>
  <si>
    <t>Washington City</t>
  </si>
  <si>
    <t>Enterprise</t>
  </si>
  <si>
    <t>Moonlake</t>
  </si>
  <si>
    <t>Bridger Valley</t>
  </si>
  <si>
    <t>Dutch John</t>
  </si>
  <si>
    <t>Rate</t>
  </si>
  <si>
    <t>Helper City</t>
  </si>
  <si>
    <t>Price City</t>
  </si>
  <si>
    <t>NTUA</t>
  </si>
  <si>
    <t>Blanding</t>
  </si>
  <si>
    <t>Monticello</t>
  </si>
  <si>
    <t>Electric Company</t>
  </si>
  <si>
    <t>Questar</t>
  </si>
  <si>
    <t>Nephi</t>
  </si>
  <si>
    <t xml:space="preserve">Enter Data in the YELLOW fields. </t>
  </si>
  <si>
    <t>Levan</t>
  </si>
  <si>
    <t>FURNACE USAGE Gallons</t>
  </si>
  <si>
    <t>USAGE (Gal)</t>
  </si>
  <si>
    <t>Gal TO BTU'S MMBtu</t>
  </si>
  <si>
    <t>Annual Energy Cost</t>
  </si>
  <si>
    <t>Propane</t>
  </si>
  <si>
    <t>Natural Gas</t>
  </si>
  <si>
    <t>Propane to Natural Gas SIR Calculator</t>
  </si>
  <si>
    <t>Electric to Natural Gas SIR Calculator</t>
  </si>
  <si>
    <t>#2 Fuel Oil to Natural Gas SIR Calculator</t>
  </si>
  <si>
    <t>#2 Fuel Oil</t>
  </si>
  <si>
    <t>#2 FUEL OIL FURNACE</t>
  </si>
  <si>
    <t>CALCULATED #2 FUEL OIL</t>
  </si>
  <si>
    <t>CALCULATED PROPANE</t>
  </si>
  <si>
    <t>PROPANE FURNACE</t>
  </si>
  <si>
    <t>Coal to Natural Gas SIR Calculator</t>
  </si>
  <si>
    <t>CALCULATED COAL</t>
  </si>
  <si>
    <t>COAL FURNACE</t>
  </si>
  <si>
    <t>USAGE (Ton)</t>
  </si>
  <si>
    <t>Coal</t>
  </si>
  <si>
    <r>
      <t xml:space="preserve">INPUT LAST 12 MONTHS </t>
    </r>
    <r>
      <rPr>
        <b/>
        <u/>
        <sz val="12"/>
        <color theme="1"/>
        <rFont val="Calibri"/>
        <family val="2"/>
        <scheme val="minor"/>
      </rPr>
      <t>Propane Purchases</t>
    </r>
  </si>
  <si>
    <r>
      <t xml:space="preserve">INPUT LAST 12 MONTHS </t>
    </r>
    <r>
      <rPr>
        <b/>
        <u/>
        <sz val="12"/>
        <color theme="1"/>
        <rFont val="Calibri"/>
        <family val="2"/>
        <scheme val="minor"/>
      </rPr>
      <t>#2 Fuel Oil Purchases</t>
    </r>
  </si>
  <si>
    <r>
      <t xml:space="preserve">INPUT LAST 12 MONTHS </t>
    </r>
    <r>
      <rPr>
        <b/>
        <u/>
        <sz val="12"/>
        <color theme="1"/>
        <rFont val="Calibri"/>
        <family val="2"/>
        <scheme val="minor"/>
      </rPr>
      <t>Coal Purchases</t>
    </r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</si>
</sst>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00"/>
    <numFmt numFmtId="166" formatCode="#,##0.0"/>
    <numFmt numFmtId="167" formatCode="_(&quot;$&quot;* #,##0.00000_);_(&quot;$&quot;* \(#,##0.00000\);_(&quot;$&quot;* &quot;-&quot;??_);_(@_)"/>
  </numFmts>
  <fonts count="10">
    <font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22"/>
      <color theme="1"/>
      <name val="Times New Roman"/>
      <family val="1"/>
    </font>
    <font>
      <b/>
      <u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9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double">
        <color indexed="64"/>
      </right>
      <top style="thin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2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>
      <alignment vertical="top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2" fontId="5" fillId="0" borderId="5" applyProtection="0">
      <alignment horizontal="center" vertical="center"/>
    </xf>
    <xf numFmtId="0" fontId="4" fillId="0" borderId="0">
      <alignment vertical="top"/>
    </xf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>
      <alignment vertical="top"/>
    </xf>
    <xf numFmtId="0" fontId="3" fillId="0" borderId="0"/>
    <xf numFmtId="0" fontId="4" fillId="0" borderId="0">
      <alignment vertical="top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2" fontId="5" fillId="0" borderId="5" applyProtection="0">
      <alignment horizontal="center" vertical="center"/>
    </xf>
    <xf numFmtId="0" fontId="4" fillId="0" borderId="0">
      <alignment vertical="top"/>
    </xf>
    <xf numFmtId="44" fontId="3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Border="1"/>
    <xf numFmtId="0" fontId="0" fillId="0" borderId="10" xfId="0" applyBorder="1"/>
    <xf numFmtId="164" fontId="0" fillId="0" borderId="10" xfId="0" applyNumberFormat="1" applyBorder="1"/>
    <xf numFmtId="164" fontId="0" fillId="0" borderId="15" xfId="0" applyNumberFormat="1" applyBorder="1"/>
    <xf numFmtId="0" fontId="0" fillId="0" borderId="10" xfId="0" applyBorder="1" applyAlignment="1">
      <alignment horizontal="center"/>
    </xf>
    <xf numFmtId="0" fontId="0" fillId="0" borderId="22" xfId="0" applyBorder="1"/>
    <xf numFmtId="164" fontId="0" fillId="0" borderId="24" xfId="0" applyNumberFormat="1" applyBorder="1"/>
    <xf numFmtId="0" fontId="0" fillId="0" borderId="9" xfId="0" applyBorder="1" applyAlignment="1" applyProtection="1">
      <alignment horizontal="right"/>
      <protection locked="0"/>
    </xf>
    <xf numFmtId="0" fontId="0" fillId="0" borderId="9" xfId="0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27" xfId="0" applyBorder="1"/>
    <xf numFmtId="0" fontId="0" fillId="0" borderId="0" xfId="0" applyAlignment="1">
      <alignment horizontal="center"/>
    </xf>
    <xf numFmtId="0" fontId="6" fillId="0" borderId="0" xfId="0" applyFont="1"/>
    <xf numFmtId="0" fontId="7" fillId="0" borderId="9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10" xfId="0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/>
    <xf numFmtId="44" fontId="0" fillId="0" borderId="10" xfId="31" applyFont="1" applyBorder="1"/>
    <xf numFmtId="4" fontId="0" fillId="0" borderId="4" xfId="0" applyNumberFormat="1" applyBorder="1" applyAlignment="1">
      <alignment horizontal="center"/>
    </xf>
    <xf numFmtId="166" fontId="0" fillId="7" borderId="4" xfId="0" applyNumberFormat="1" applyFill="1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0" fontId="1" fillId="4" borderId="3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31" xfId="0" applyBorder="1"/>
    <xf numFmtId="0" fontId="0" fillId="0" borderId="31" xfId="0" applyBorder="1" applyAlignment="1">
      <alignment wrapText="1"/>
    </xf>
    <xf numFmtId="0" fontId="0" fillId="0" borderId="15" xfId="0" applyBorder="1"/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5" borderId="4" xfId="0" applyFill="1" applyBorder="1" applyProtection="1">
      <protection locked="0"/>
    </xf>
    <xf numFmtId="0" fontId="0" fillId="5" borderId="14" xfId="0" applyFill="1" applyBorder="1" applyProtection="1">
      <protection locked="0"/>
    </xf>
    <xf numFmtId="0" fontId="1" fillId="8" borderId="7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8" fillId="0" borderId="0" xfId="0" applyFont="1"/>
    <xf numFmtId="0" fontId="0" fillId="0" borderId="9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/>
    <xf numFmtId="4" fontId="0" fillId="0" borderId="4" xfId="0" applyNumberFormat="1" applyBorder="1" applyAlignment="1">
      <alignment horizontal="center"/>
    </xf>
    <xf numFmtId="164" fontId="0" fillId="5" borderId="10" xfId="0" applyNumberFormat="1" applyFill="1" applyBorder="1" applyProtection="1">
      <protection locked="0"/>
    </xf>
    <xf numFmtId="164" fontId="0" fillId="5" borderId="26" xfId="0" applyNumberFormat="1" applyFill="1" applyBorder="1" applyProtection="1">
      <protection locked="0"/>
    </xf>
    <xf numFmtId="44" fontId="0" fillId="0" borderId="3" xfId="31" applyFont="1" applyBorder="1" applyAlignment="1" applyProtection="1">
      <alignment horizontal="left"/>
    </xf>
    <xf numFmtId="167" fontId="0" fillId="0" borderId="1" xfId="31" applyNumberFormat="1" applyFont="1" applyBorder="1" applyAlignment="1" applyProtection="1">
      <alignment horizontal="left"/>
    </xf>
    <xf numFmtId="44" fontId="0" fillId="0" borderId="0" xfId="31" applyFont="1"/>
    <xf numFmtId="0" fontId="7" fillId="0" borderId="0" xfId="0" applyFont="1" applyBorder="1" applyAlignment="1">
      <alignment horizontal="center"/>
    </xf>
    <xf numFmtId="0" fontId="0" fillId="0" borderId="0" xfId="0" applyBorder="1" applyProtection="1">
      <protection locked="0"/>
    </xf>
    <xf numFmtId="0" fontId="0" fillId="0" borderId="35" xfId="0" applyBorder="1" applyProtection="1">
      <protection locked="0"/>
    </xf>
    <xf numFmtId="44" fontId="0" fillId="0" borderId="1" xfId="31" applyFont="1" applyFill="1" applyBorder="1" applyAlignment="1" applyProtection="1">
      <alignment horizontal="left"/>
    </xf>
    <xf numFmtId="0" fontId="1" fillId="4" borderId="6" xfId="0" applyFont="1" applyFill="1" applyBorder="1" applyAlignment="1">
      <alignment horizontal="left"/>
    </xf>
    <xf numFmtId="0" fontId="1" fillId="8" borderId="6" xfId="0" applyFont="1" applyFill="1" applyBorder="1" applyAlignment="1">
      <alignment horizontal="left"/>
    </xf>
    <xf numFmtId="0" fontId="0" fillId="0" borderId="25" xfId="0" applyBorder="1"/>
    <xf numFmtId="0" fontId="0" fillId="0" borderId="21" xfId="0" applyBorder="1"/>
    <xf numFmtId="0" fontId="0" fillId="7" borderId="0" xfId="0" applyFill="1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5" borderId="19" xfId="0" applyFill="1" applyBorder="1" applyAlignment="1">
      <alignment horizontal="left"/>
    </xf>
    <xf numFmtId="0" fontId="0" fillId="5" borderId="21" xfId="0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4" fontId="0" fillId="0" borderId="4" xfId="0" applyNumberForma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/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21" xfId="0" applyBorder="1" applyAlignment="1">
      <alignment horizontal="left"/>
    </xf>
    <xf numFmtId="44" fontId="0" fillId="5" borderId="4" xfId="31" applyFont="1" applyFill="1" applyBorder="1" applyProtection="1">
      <protection locked="0"/>
    </xf>
    <xf numFmtId="44" fontId="0" fillId="5" borderId="1" xfId="31" applyFont="1" applyFill="1" applyBorder="1" applyProtection="1">
      <protection locked="0"/>
    </xf>
    <xf numFmtId="44" fontId="0" fillId="5" borderId="10" xfId="31" applyFont="1" applyFill="1" applyBorder="1" applyProtection="1">
      <protection locked="0"/>
    </xf>
    <xf numFmtId="0" fontId="0" fillId="0" borderId="25" xfId="0" applyBorder="1" applyAlignment="1">
      <alignment horizontal="left"/>
    </xf>
    <xf numFmtId="0" fontId="0" fillId="0" borderId="28" xfId="0" applyBorder="1" applyAlignment="1">
      <alignment horizontal="left"/>
    </xf>
    <xf numFmtId="44" fontId="0" fillId="5" borderId="14" xfId="31" applyFont="1" applyFill="1" applyBorder="1" applyProtection="1">
      <protection locked="0"/>
    </xf>
    <xf numFmtId="44" fontId="0" fillId="5" borderId="15" xfId="31" applyFont="1" applyFill="1" applyBorder="1" applyProtection="1">
      <protection locked="0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0" borderId="9" xfId="0" applyBorder="1"/>
    <xf numFmtId="0" fontId="0" fillId="0" borderId="4" xfId="0" applyBorder="1"/>
    <xf numFmtId="0" fontId="7" fillId="0" borderId="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5" borderId="32" xfId="0" applyFill="1" applyBorder="1" applyAlignment="1">
      <alignment horizontal="left"/>
    </xf>
    <xf numFmtId="0" fontId="0" fillId="5" borderId="33" xfId="0" applyFill="1" applyBorder="1" applyAlignment="1">
      <alignment horizontal="left"/>
    </xf>
    <xf numFmtId="0" fontId="0" fillId="5" borderId="34" xfId="0" applyFill="1" applyBorder="1" applyAlignment="1">
      <alignment horizontal="left"/>
    </xf>
    <xf numFmtId="14" fontId="0" fillId="0" borderId="29" xfId="0" applyNumberFormat="1" applyBorder="1" applyAlignment="1">
      <alignment horizontal="left"/>
    </xf>
    <xf numFmtId="0" fontId="0" fillId="0" borderId="29" xfId="0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1" fillId="0" borderId="37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</cellXfs>
  <cellStyles count="32">
    <cellStyle name="Comma 2" xfId="17"/>
    <cellStyle name="Currency" xfId="31" builtinId="4"/>
    <cellStyle name="Currency 2" xfId="4"/>
    <cellStyle name="Currency 2 2" xfId="5"/>
    <cellStyle name="Currency 2 2 2" xfId="23"/>
    <cellStyle name="Currency 2 3" xfId="6"/>
    <cellStyle name="Currency 2 3 2" xfId="24"/>
    <cellStyle name="Currency 2 4" xfId="22"/>
    <cellStyle name="Currency 3" xfId="7"/>
    <cellStyle name="Currency 4" xfId="18"/>
    <cellStyle name="Currency 5" xfId="1"/>
    <cellStyle name="Normal" xfId="0" builtinId="0"/>
    <cellStyle name="Normal 2" xfId="3"/>
    <cellStyle name="Normal 2 2" xfId="21"/>
    <cellStyle name="Normal 3" xfId="8"/>
    <cellStyle name="Normal 3 2" xfId="9"/>
    <cellStyle name="Normal 3 2 2" xfId="26"/>
    <cellStyle name="Normal 3 3" xfId="10"/>
    <cellStyle name="Normal 3 3 2" xfId="27"/>
    <cellStyle name="Normal 3 4" xfId="25"/>
    <cellStyle name="Normal 4" xfId="11"/>
    <cellStyle name="Normal 5" xfId="12"/>
    <cellStyle name="Normal 5 2" xfId="28"/>
    <cellStyle name="Normal 6" xfId="14"/>
    <cellStyle name="Normal 7" xfId="20"/>
    <cellStyle name="Normal 8" xfId="19"/>
    <cellStyle name="Normal 9" xfId="30"/>
    <cellStyle name="Percent 2" xfId="15"/>
    <cellStyle name="Percent 3" xfId="16"/>
    <cellStyle name="Percent 4" xfId="2"/>
    <cellStyle name="Style 1" xfId="13"/>
    <cellStyle name="Style 1 2" xfId="29"/>
  </cellStyles>
  <dxfs count="1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5050"/>
      <color rgb="FFFF33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60960</xdr:rowOff>
    </xdr:from>
    <xdr:to>
      <xdr:col>1</xdr:col>
      <xdr:colOff>83820</xdr:colOff>
      <xdr:row>4</xdr:row>
      <xdr:rowOff>91563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60960"/>
          <a:ext cx="838200" cy="9450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60960</xdr:rowOff>
    </xdr:from>
    <xdr:to>
      <xdr:col>1</xdr:col>
      <xdr:colOff>83820</xdr:colOff>
      <xdr:row>4</xdr:row>
      <xdr:rowOff>91563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60960"/>
          <a:ext cx="838200" cy="9450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60960</xdr:rowOff>
    </xdr:from>
    <xdr:to>
      <xdr:col>1</xdr:col>
      <xdr:colOff>83820</xdr:colOff>
      <xdr:row>4</xdr:row>
      <xdr:rowOff>91563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60960"/>
          <a:ext cx="838200" cy="94500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60960</xdr:rowOff>
    </xdr:from>
    <xdr:to>
      <xdr:col>1</xdr:col>
      <xdr:colOff>83820</xdr:colOff>
      <xdr:row>4</xdr:row>
      <xdr:rowOff>91563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60960"/>
          <a:ext cx="838200" cy="9450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showGridLines="0" tabSelected="1" zoomScaleNormal="100" workbookViewId="0">
      <selection activeCell="E4" sqref="E4:H4"/>
    </sheetView>
  </sheetViews>
  <sheetFormatPr defaultRowHeight="14.4"/>
  <cols>
    <col min="1" max="1" width="11" customWidth="1"/>
    <col min="2" max="2" width="10.109375" bestFit="1" customWidth="1"/>
    <col min="3" max="3" width="11" customWidth="1"/>
    <col min="4" max="4" width="9.44140625" customWidth="1"/>
    <col min="5" max="5" width="9.6640625" customWidth="1"/>
    <col min="6" max="6" width="11.33203125" customWidth="1"/>
    <col min="7" max="7" width="8.88671875" customWidth="1"/>
    <col min="8" max="8" width="13.44140625" customWidth="1"/>
    <col min="9" max="9" width="10.109375" customWidth="1"/>
    <col min="10" max="10" width="7.44140625" customWidth="1"/>
    <col min="11" max="11" width="7.6640625" customWidth="1"/>
    <col min="12" max="12" width="9.5546875" bestFit="1" customWidth="1"/>
    <col min="13" max="13" width="16.109375" customWidth="1"/>
    <col min="14" max="14" width="14.6640625" hidden="1" customWidth="1"/>
    <col min="15" max="16" width="8.88671875" hidden="1" customWidth="1"/>
    <col min="17" max="17" width="11.88671875" hidden="1" customWidth="1"/>
    <col min="18" max="18" width="11.6640625" hidden="1" customWidth="1"/>
    <col min="19" max="19" width="8.88671875" customWidth="1"/>
  </cols>
  <sheetData>
    <row r="1" spans="1:18" ht="15" customHeight="1">
      <c r="D1" s="21" t="s">
        <v>113</v>
      </c>
      <c r="N1" s="39" t="s">
        <v>101</v>
      </c>
      <c r="O1" s="38" t="s">
        <v>95</v>
      </c>
      <c r="Q1" t="s">
        <v>99</v>
      </c>
      <c r="R1" s="59">
        <v>11.63</v>
      </c>
    </row>
    <row r="2" spans="1:18" ht="27.6">
      <c r="C2" s="47" t="s">
        <v>104</v>
      </c>
      <c r="N2" t="s">
        <v>82</v>
      </c>
      <c r="O2">
        <v>9.3939999999999996E-2</v>
      </c>
      <c r="Q2" t="s">
        <v>86</v>
      </c>
      <c r="R2" s="59">
        <v>11.96</v>
      </c>
    </row>
    <row r="3" spans="1:18">
      <c r="E3" s="1"/>
      <c r="F3" s="1"/>
      <c r="G3" s="1"/>
      <c r="H3" s="1"/>
      <c r="N3" t="s">
        <v>99</v>
      </c>
      <c r="O3">
        <v>0.11322</v>
      </c>
      <c r="Q3" t="s">
        <v>105</v>
      </c>
      <c r="R3" s="59">
        <v>9.14</v>
      </c>
    </row>
    <row r="4" spans="1:18" ht="15" thickBot="1">
      <c r="C4" t="s">
        <v>41</v>
      </c>
      <c r="E4" s="110"/>
      <c r="F4" s="111"/>
      <c r="G4" s="111"/>
      <c r="H4" s="112"/>
      <c r="J4" t="s">
        <v>42</v>
      </c>
      <c r="K4" s="113">
        <f ca="1">TODAY()</f>
        <v>42444</v>
      </c>
      <c r="L4" s="114"/>
      <c r="N4" t="s">
        <v>61</v>
      </c>
      <c r="O4">
        <v>0.10872</v>
      </c>
      <c r="Q4" t="s">
        <v>103</v>
      </c>
      <c r="R4" s="59">
        <v>9.14</v>
      </c>
    </row>
    <row r="5" spans="1:18">
      <c r="N5" t="s">
        <v>93</v>
      </c>
      <c r="O5">
        <v>8.4680000000000005E-2</v>
      </c>
      <c r="Q5" t="s">
        <v>102</v>
      </c>
      <c r="R5" s="59">
        <v>10.08</v>
      </c>
    </row>
    <row r="6" spans="1:18" ht="15" thickBot="1">
      <c r="C6" t="s">
        <v>43</v>
      </c>
      <c r="E6" s="110"/>
      <c r="F6" s="111"/>
      <c r="G6" s="111"/>
      <c r="H6" s="112"/>
      <c r="N6" t="s">
        <v>59</v>
      </c>
      <c r="O6">
        <v>9.7129999999999994E-2</v>
      </c>
    </row>
    <row r="7" spans="1:18">
      <c r="E7" s="1"/>
      <c r="F7" s="1"/>
      <c r="G7" s="1"/>
      <c r="H7" s="1"/>
      <c r="N7" t="s">
        <v>85</v>
      </c>
      <c r="O7">
        <v>8.3239999999999995E-2</v>
      </c>
    </row>
    <row r="8" spans="1:18" ht="18">
      <c r="A8" s="115" t="s">
        <v>30</v>
      </c>
      <c r="B8" s="115"/>
      <c r="C8" s="115"/>
      <c r="D8" s="116" t="s">
        <v>27</v>
      </c>
      <c r="E8" s="116"/>
      <c r="F8" s="116"/>
      <c r="G8" s="117" t="s">
        <v>28</v>
      </c>
      <c r="H8" s="117"/>
      <c r="I8" s="117"/>
      <c r="J8" s="118" t="s">
        <v>32</v>
      </c>
      <c r="K8" s="118"/>
      <c r="L8" s="118"/>
      <c r="N8" t="s">
        <v>94</v>
      </c>
      <c r="O8">
        <v>8.4599999999999995E-2</v>
      </c>
    </row>
    <row r="9" spans="1:18" ht="15" thickBot="1">
      <c r="N9" t="s">
        <v>68</v>
      </c>
      <c r="O9">
        <v>0.13161999999999999</v>
      </c>
    </row>
    <row r="10" spans="1:18" ht="16.2" thickTop="1">
      <c r="A10" s="73" t="s">
        <v>16</v>
      </c>
      <c r="B10" s="74"/>
      <c r="C10" s="74"/>
      <c r="D10" s="75"/>
      <c r="E10" s="103" t="s">
        <v>17</v>
      </c>
      <c r="F10" s="104"/>
      <c r="G10" s="104"/>
      <c r="H10" s="105"/>
      <c r="N10" t="s">
        <v>91</v>
      </c>
      <c r="O10">
        <v>8.6290000000000006E-2</v>
      </c>
    </row>
    <row r="11" spans="1:18">
      <c r="A11" s="22" t="s">
        <v>0</v>
      </c>
      <c r="B11" s="23" t="s">
        <v>1</v>
      </c>
      <c r="C11" s="108" t="s">
        <v>2</v>
      </c>
      <c r="D11" s="109"/>
      <c r="F11" s="22" t="s">
        <v>18</v>
      </c>
      <c r="G11" s="37" t="s">
        <v>19</v>
      </c>
      <c r="N11" t="s">
        <v>76</v>
      </c>
      <c r="O11">
        <v>0.10485</v>
      </c>
    </row>
    <row r="12" spans="1:18">
      <c r="A12" s="8" t="s">
        <v>44</v>
      </c>
      <c r="B12" s="43"/>
      <c r="C12" s="96"/>
      <c r="D12" s="98"/>
      <c r="F12" s="9" t="e">
        <f>SMALL($B$11:$B$23,1)</f>
        <v>#NUM!</v>
      </c>
      <c r="G12" s="24" t="e">
        <f>SMALL($C$11:$C$23,1)</f>
        <v>#NUM!</v>
      </c>
      <c r="N12" t="s">
        <v>80</v>
      </c>
      <c r="O12">
        <v>0.11132</v>
      </c>
    </row>
    <row r="13" spans="1:18">
      <c r="A13" s="8" t="s">
        <v>45</v>
      </c>
      <c r="B13" s="43"/>
      <c r="C13" s="96"/>
      <c r="D13" s="98"/>
      <c r="F13" s="9" t="e">
        <f>SMALL($B$11:$B$23,2)</f>
        <v>#NUM!</v>
      </c>
      <c r="G13" s="24" t="e">
        <f>SMALL($C$11:$C$23,2)</f>
        <v>#NUM!</v>
      </c>
      <c r="N13" t="s">
        <v>74</v>
      </c>
      <c r="O13">
        <v>0.11990000000000001</v>
      </c>
    </row>
    <row r="14" spans="1:18" ht="15" thickBot="1">
      <c r="A14" s="8" t="s">
        <v>46</v>
      </c>
      <c r="B14" s="43"/>
      <c r="C14" s="96"/>
      <c r="D14" s="98"/>
      <c r="F14" s="41" t="e">
        <f>SMALL($B$11:$B$23,3)</f>
        <v>#NUM!</v>
      </c>
      <c r="G14" s="42" t="e">
        <f>SMALL($C$11:$C$23,3)</f>
        <v>#NUM!</v>
      </c>
      <c r="N14" t="s">
        <v>75</v>
      </c>
      <c r="O14">
        <v>0.10485</v>
      </c>
    </row>
    <row r="15" spans="1:18" ht="16.2" thickTop="1">
      <c r="A15" s="8" t="s">
        <v>47</v>
      </c>
      <c r="B15" s="43"/>
      <c r="C15" s="96"/>
      <c r="D15" s="98"/>
      <c r="E15" s="73" t="s">
        <v>20</v>
      </c>
      <c r="F15" s="74"/>
      <c r="G15" s="74"/>
      <c r="H15" s="74"/>
      <c r="I15" s="75"/>
      <c r="N15" t="s">
        <v>71</v>
      </c>
      <c r="O15">
        <v>0.10185</v>
      </c>
    </row>
    <row r="16" spans="1:18">
      <c r="A16" s="8" t="s">
        <v>48</v>
      </c>
      <c r="B16" s="43"/>
      <c r="C16" s="96"/>
      <c r="D16" s="98"/>
      <c r="E16" s="25" t="s">
        <v>21</v>
      </c>
      <c r="F16" s="69"/>
      <c r="G16" s="70"/>
      <c r="H16" s="58" t="e">
        <f>LOOKUP(F16, N2:N46, O2:O45)</f>
        <v>#N/A</v>
      </c>
      <c r="I16" s="2" t="s">
        <v>22</v>
      </c>
      <c r="N16" t="s">
        <v>96</v>
      </c>
      <c r="O16">
        <v>0.10688</v>
      </c>
    </row>
    <row r="17" spans="1:15" ht="15" thickBot="1">
      <c r="A17" s="8" t="s">
        <v>49</v>
      </c>
      <c r="B17" s="43"/>
      <c r="C17" s="96"/>
      <c r="D17" s="98"/>
      <c r="E17" s="6" t="s">
        <v>23</v>
      </c>
      <c r="F17" s="71"/>
      <c r="G17" s="72"/>
      <c r="H17" s="57" t="e">
        <f>LOOKUP(F17, Q1:Q6, R1:R6)</f>
        <v>#N/A</v>
      </c>
      <c r="I17" s="40" t="s">
        <v>24</v>
      </c>
      <c r="N17" t="s">
        <v>86</v>
      </c>
      <c r="O17">
        <v>0.10403</v>
      </c>
    </row>
    <row r="18" spans="1:15" ht="16.2" thickTop="1">
      <c r="A18" s="8" t="s">
        <v>50</v>
      </c>
      <c r="B18" s="43"/>
      <c r="C18" s="96"/>
      <c r="D18" s="97"/>
      <c r="E18" s="103" t="s">
        <v>34</v>
      </c>
      <c r="F18" s="104"/>
      <c r="G18" s="104"/>
      <c r="H18" s="105"/>
      <c r="N18" t="s">
        <v>87</v>
      </c>
      <c r="O18">
        <v>0.1002</v>
      </c>
    </row>
    <row r="19" spans="1:15">
      <c r="A19" s="8" t="s">
        <v>51</v>
      </c>
      <c r="B19" s="43"/>
      <c r="C19" s="96"/>
      <c r="D19" s="97"/>
      <c r="E19" s="106" t="s">
        <v>35</v>
      </c>
      <c r="F19" s="107"/>
      <c r="G19" s="107"/>
      <c r="H19" s="55"/>
      <c r="N19" t="s">
        <v>57</v>
      </c>
      <c r="O19">
        <v>0.10482</v>
      </c>
    </row>
    <row r="20" spans="1:15">
      <c r="A20" s="8" t="s">
        <v>52</v>
      </c>
      <c r="B20" s="43"/>
      <c r="C20" s="96"/>
      <c r="D20" s="97"/>
      <c r="E20" s="106" t="s">
        <v>39</v>
      </c>
      <c r="F20" s="107"/>
      <c r="G20" s="107"/>
      <c r="H20" s="55"/>
      <c r="M20" s="34"/>
      <c r="N20" t="s">
        <v>60</v>
      </c>
      <c r="O20">
        <v>0.10675999999999999</v>
      </c>
    </row>
    <row r="21" spans="1:15">
      <c r="A21" s="8" t="s">
        <v>53</v>
      </c>
      <c r="B21" s="43"/>
      <c r="C21" s="96"/>
      <c r="D21" s="97"/>
      <c r="E21" s="79" t="s">
        <v>37</v>
      </c>
      <c r="F21" s="80"/>
      <c r="G21" s="80"/>
      <c r="H21" s="55"/>
      <c r="N21" t="s">
        <v>64</v>
      </c>
      <c r="O21">
        <v>9.6360000000000001E-2</v>
      </c>
    </row>
    <row r="22" spans="1:15" ht="15" thickBot="1">
      <c r="A22" s="8" t="s">
        <v>54</v>
      </c>
      <c r="B22" s="43"/>
      <c r="C22" s="96"/>
      <c r="D22" s="98"/>
      <c r="E22" s="99" t="s">
        <v>40</v>
      </c>
      <c r="F22" s="100"/>
      <c r="G22" s="95"/>
      <c r="H22" s="56"/>
      <c r="N22" t="s">
        <v>72</v>
      </c>
      <c r="O22">
        <v>8.7929999999999994E-2</v>
      </c>
    </row>
    <row r="23" spans="1:15" ht="15.6" thickTop="1" thickBot="1">
      <c r="A23" s="8" t="s">
        <v>55</v>
      </c>
      <c r="B23" s="44"/>
      <c r="C23" s="101"/>
      <c r="D23" s="102"/>
      <c r="G23" s="19" t="s">
        <v>36</v>
      </c>
      <c r="H23" s="7">
        <f>SUM($H$19:$H$22)</f>
        <v>0</v>
      </c>
      <c r="N23" t="s">
        <v>58</v>
      </c>
      <c r="O23">
        <v>0.11801</v>
      </c>
    </row>
    <row r="24" spans="1:15" ht="15.6" thickTop="1" thickBot="1">
      <c r="C24" s="1"/>
      <c r="D24" s="1"/>
      <c r="E24" s="1"/>
      <c r="N24" t="s">
        <v>77</v>
      </c>
      <c r="O24">
        <v>9.3079999999999996E-2</v>
      </c>
    </row>
    <row r="25" spans="1:15" ht="16.2" thickTop="1">
      <c r="A25" s="64" t="s">
        <v>9</v>
      </c>
      <c r="B25" s="13"/>
      <c r="C25" s="13"/>
      <c r="D25" s="13"/>
      <c r="E25" s="14"/>
      <c r="F25" s="12" t="s">
        <v>15</v>
      </c>
      <c r="G25" s="13"/>
      <c r="H25" s="13"/>
      <c r="I25" s="36"/>
      <c r="K25" s="35"/>
      <c r="N25" t="s">
        <v>81</v>
      </c>
      <c r="O25">
        <v>8.3220000000000002E-2</v>
      </c>
    </row>
    <row r="26" spans="1:15">
      <c r="A26" s="88"/>
      <c r="B26" s="89"/>
      <c r="C26" s="26" t="s">
        <v>1</v>
      </c>
      <c r="D26" s="11" t="s">
        <v>2</v>
      </c>
      <c r="E26" s="10"/>
      <c r="F26" s="94" t="s">
        <v>12</v>
      </c>
      <c r="G26" s="80"/>
      <c r="H26" s="27" t="e">
        <f>C27-C28</f>
        <v>#NUM!</v>
      </c>
      <c r="I26" s="27"/>
      <c r="N26" t="s">
        <v>100</v>
      </c>
      <c r="O26">
        <v>0.15548999999999999</v>
      </c>
    </row>
    <row r="27" spans="1:15">
      <c r="A27" s="79" t="s">
        <v>11</v>
      </c>
      <c r="B27" s="80"/>
      <c r="C27" s="26">
        <f>SUM(B12:B23)</f>
        <v>0</v>
      </c>
      <c r="D27" s="15">
        <f>SUM(C12:C23)</f>
        <v>0</v>
      </c>
      <c r="E27" s="16"/>
      <c r="F27" s="94" t="s">
        <v>29</v>
      </c>
      <c r="G27" s="80"/>
      <c r="H27" s="32" t="e">
        <f>3412*H26/1000000</f>
        <v>#NUM!</v>
      </c>
      <c r="I27" s="28"/>
      <c r="N27" t="s">
        <v>92</v>
      </c>
      <c r="O27">
        <v>7.8570000000000001E-2</v>
      </c>
    </row>
    <row r="28" spans="1:15" ht="15" thickBot="1">
      <c r="A28" s="82" t="s">
        <v>26</v>
      </c>
      <c r="B28" s="83"/>
      <c r="C28" s="30" t="e">
        <f>AVERAGE(F12:F14)*12*1.1</f>
        <v>#NUM!</v>
      </c>
      <c r="D28" s="17" t="e">
        <f>AVERAGE(G12:G14)*12</f>
        <v>#NUM!</v>
      </c>
      <c r="E28" s="18"/>
      <c r="F28" s="95"/>
      <c r="G28" s="83"/>
      <c r="H28" s="29"/>
      <c r="I28" s="29"/>
      <c r="N28" t="s">
        <v>62</v>
      </c>
      <c r="O28">
        <v>0.1106</v>
      </c>
    </row>
    <row r="29" spans="1:15" ht="15.6" thickTop="1" thickBot="1">
      <c r="N29" t="s">
        <v>78</v>
      </c>
      <c r="O29">
        <v>0.12056</v>
      </c>
    </row>
    <row r="30" spans="1:15" ht="16.2" thickTop="1">
      <c r="A30" s="65" t="s">
        <v>13</v>
      </c>
      <c r="B30" s="45"/>
      <c r="C30" s="45"/>
      <c r="D30" s="45"/>
      <c r="E30" s="46"/>
      <c r="G30" s="76" t="s">
        <v>6</v>
      </c>
      <c r="H30" s="77"/>
      <c r="I30" s="78"/>
      <c r="N30" t="s">
        <v>63</v>
      </c>
      <c r="O30">
        <v>0.10042</v>
      </c>
    </row>
    <row r="31" spans="1:15">
      <c r="A31" s="88"/>
      <c r="B31" s="89"/>
      <c r="C31" s="89" t="s">
        <v>1</v>
      </c>
      <c r="D31" s="89"/>
      <c r="E31" s="5" t="s">
        <v>2</v>
      </c>
      <c r="G31" s="90" t="s">
        <v>31</v>
      </c>
      <c r="H31" s="91"/>
      <c r="I31" s="2" t="s">
        <v>2</v>
      </c>
      <c r="N31" t="s">
        <v>73</v>
      </c>
      <c r="O31">
        <v>8.7599999999999997E-2</v>
      </c>
    </row>
    <row r="32" spans="1:15">
      <c r="A32" s="79" t="s">
        <v>4</v>
      </c>
      <c r="B32" s="80"/>
      <c r="C32" s="89"/>
      <c r="D32" s="89"/>
      <c r="E32" s="31" t="e">
        <f>H17</f>
        <v>#N/A</v>
      </c>
      <c r="G32" s="92" t="s">
        <v>7</v>
      </c>
      <c r="H32" s="93"/>
      <c r="I32" s="3" t="e">
        <f>D27-D28</f>
        <v>#NUM!</v>
      </c>
      <c r="N32" t="s">
        <v>98</v>
      </c>
      <c r="O32">
        <v>9.4700000000000006E-2</v>
      </c>
    </row>
    <row r="33" spans="1:17" ht="15" thickBot="1">
      <c r="A33" s="79" t="s">
        <v>3</v>
      </c>
      <c r="B33" s="80"/>
      <c r="C33" s="81" t="e">
        <f>H27</f>
        <v>#NUM!</v>
      </c>
      <c r="D33" s="81"/>
      <c r="E33" s="2"/>
      <c r="G33" s="66" t="s">
        <v>8</v>
      </c>
      <c r="H33" s="67"/>
      <c r="I33" s="4" t="e">
        <f>E34</f>
        <v>#NUM!</v>
      </c>
      <c r="N33" t="s">
        <v>84</v>
      </c>
      <c r="O33">
        <v>0.1179</v>
      </c>
    </row>
    <row r="34" spans="1:17" ht="15.6" thickTop="1" thickBot="1">
      <c r="A34" s="82" t="s">
        <v>5</v>
      </c>
      <c r="B34" s="83"/>
      <c r="C34" s="84"/>
      <c r="D34" s="84"/>
      <c r="E34" s="4" t="e">
        <f>C33*E32</f>
        <v>#NUM!</v>
      </c>
      <c r="F34" s="20"/>
      <c r="G34" s="85" t="s">
        <v>38</v>
      </c>
      <c r="H34" s="86"/>
      <c r="I34" s="87"/>
      <c r="N34" t="s">
        <v>83</v>
      </c>
      <c r="O34">
        <v>0.10249</v>
      </c>
    </row>
    <row r="35" spans="1:17" ht="15" thickTop="1">
      <c r="G35" s="25" t="s">
        <v>33</v>
      </c>
      <c r="H35" s="26"/>
      <c r="I35" s="3" t="e">
        <f>I32-I33</f>
        <v>#NUM!</v>
      </c>
      <c r="N35" t="s">
        <v>65</v>
      </c>
      <c r="O35">
        <v>0.13031000000000001</v>
      </c>
    </row>
    <row r="36" spans="1:17">
      <c r="G36" s="25" t="s">
        <v>14</v>
      </c>
      <c r="H36" s="26"/>
      <c r="I36" s="3" t="e">
        <f>I35*15</f>
        <v>#NUM!</v>
      </c>
      <c r="N36" t="s">
        <v>97</v>
      </c>
      <c r="O36">
        <v>0.10688</v>
      </c>
    </row>
    <row r="37" spans="1:17" ht="15" thickBot="1">
      <c r="G37" s="66" t="s">
        <v>25</v>
      </c>
      <c r="H37" s="67"/>
      <c r="I37" s="4">
        <f>H23</f>
        <v>0</v>
      </c>
      <c r="J37" s="68" t="s">
        <v>10</v>
      </c>
      <c r="K37" s="68"/>
      <c r="L37" s="33" t="e">
        <f>I36/I37</f>
        <v>#NUM!</v>
      </c>
      <c r="N37" t="s">
        <v>56</v>
      </c>
      <c r="O37">
        <v>0.11311</v>
      </c>
    </row>
    <row r="38" spans="1:17" ht="15" thickTop="1">
      <c r="N38" t="s">
        <v>66</v>
      </c>
      <c r="O38">
        <v>0.1106</v>
      </c>
    </row>
    <row r="39" spans="1:17">
      <c r="N39" t="s">
        <v>88</v>
      </c>
      <c r="O39">
        <v>0.11848</v>
      </c>
    </row>
    <row r="40" spans="1:17">
      <c r="N40" t="s">
        <v>67</v>
      </c>
      <c r="O40">
        <v>0.10424</v>
      </c>
    </row>
    <row r="41" spans="1:17">
      <c r="N41" t="s">
        <v>79</v>
      </c>
      <c r="O41">
        <v>0.1095</v>
      </c>
    </row>
    <row r="42" spans="1:17">
      <c r="N42" t="s">
        <v>70</v>
      </c>
      <c r="O42">
        <v>0.10682999999999999</v>
      </c>
    </row>
    <row r="43" spans="1:17">
      <c r="N43" t="s">
        <v>89</v>
      </c>
      <c r="O43">
        <v>0.10785</v>
      </c>
    </row>
    <row r="44" spans="1:17">
      <c r="N44" t="s">
        <v>69</v>
      </c>
      <c r="O44">
        <v>0.10983</v>
      </c>
    </row>
    <row r="45" spans="1:17">
      <c r="N45" t="s">
        <v>90</v>
      </c>
      <c r="O45">
        <v>0.10758</v>
      </c>
      <c r="Q45">
        <v>10.08</v>
      </c>
    </row>
    <row r="46" spans="1:17">
      <c r="N46" t="s">
        <v>102</v>
      </c>
    </row>
  </sheetData>
  <sheetProtection password="CC59" sheet="1" objects="1" scenarios="1"/>
  <protectedRanges>
    <protectedRange sqref="E4 E6 B12:D23 F16:G17 H19:H22" name="Range1"/>
  </protectedRanges>
  <sortState ref="Q1:R5">
    <sortCondition ref="Q1"/>
  </sortState>
  <mergeCells count="51">
    <mergeCell ref="A10:D10"/>
    <mergeCell ref="E10:H10"/>
    <mergeCell ref="C11:D11"/>
    <mergeCell ref="E4:H4"/>
    <mergeCell ref="K4:L4"/>
    <mergeCell ref="E6:H6"/>
    <mergeCell ref="A8:C8"/>
    <mergeCell ref="D8:F8"/>
    <mergeCell ref="G8:I8"/>
    <mergeCell ref="J8:L8"/>
    <mergeCell ref="C15:D15"/>
    <mergeCell ref="C16:D16"/>
    <mergeCell ref="C17:D17"/>
    <mergeCell ref="C12:D12"/>
    <mergeCell ref="C13:D13"/>
    <mergeCell ref="C14:D14"/>
    <mergeCell ref="C18:D18"/>
    <mergeCell ref="E18:H18"/>
    <mergeCell ref="C19:D19"/>
    <mergeCell ref="E19:G19"/>
    <mergeCell ref="C20:D20"/>
    <mergeCell ref="E20:G20"/>
    <mergeCell ref="A27:B27"/>
    <mergeCell ref="F27:G27"/>
    <mergeCell ref="A28:B28"/>
    <mergeCell ref="F28:G28"/>
    <mergeCell ref="C21:D21"/>
    <mergeCell ref="E21:G21"/>
    <mergeCell ref="C22:D22"/>
    <mergeCell ref="E22:G22"/>
    <mergeCell ref="C23:D23"/>
    <mergeCell ref="A26:B26"/>
    <mergeCell ref="F26:G26"/>
    <mergeCell ref="A31:B31"/>
    <mergeCell ref="C31:D31"/>
    <mergeCell ref="G31:H31"/>
    <mergeCell ref="A32:B32"/>
    <mergeCell ref="C32:D32"/>
    <mergeCell ref="G32:H32"/>
    <mergeCell ref="A33:B33"/>
    <mergeCell ref="C33:D33"/>
    <mergeCell ref="G33:H33"/>
    <mergeCell ref="A34:B34"/>
    <mergeCell ref="C34:D34"/>
    <mergeCell ref="G34:I34"/>
    <mergeCell ref="G37:H37"/>
    <mergeCell ref="J37:K37"/>
    <mergeCell ref="F16:G16"/>
    <mergeCell ref="F17:G17"/>
    <mergeCell ref="E15:I15"/>
    <mergeCell ref="G30:I30"/>
  </mergeCells>
  <conditionalFormatting sqref="L37">
    <cfRule type="cellIs" dxfId="11" priority="1" operator="lessThan">
      <formula>1</formula>
    </cfRule>
    <cfRule type="cellIs" dxfId="10" priority="2" operator="greaterThan">
      <formula>1</formula>
    </cfRule>
    <cfRule type="cellIs" dxfId="9" priority="3" operator="equal">
      <formula>1</formula>
    </cfRule>
  </conditionalFormatting>
  <dataValidations count="2">
    <dataValidation type="list" allowBlank="1" showInputMessage="1" showErrorMessage="1" sqref="F16:G16">
      <formula1>$N$2:$N$45</formula1>
    </dataValidation>
    <dataValidation type="list" allowBlank="1" showInputMessage="1" showErrorMessage="1" sqref="F17:G17">
      <formula1>$Q$1:$Q$5</formula1>
    </dataValidation>
  </dataValidations>
  <pageMargins left="0.2" right="0.2" top="0.25" bottom="0.25" header="0.3" footer="0.3"/>
  <pageSetup orientation="landscape" r:id="rId1"/>
  <headerFooter>
    <oddHeader>&amp;RAttachment 7</oddHeader>
    <oddFooter>&amp;R12-1-2015 blc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showGridLines="0" zoomScaleNormal="100" workbookViewId="0">
      <selection activeCell="K24" sqref="K24"/>
    </sheetView>
  </sheetViews>
  <sheetFormatPr defaultRowHeight="14.4"/>
  <cols>
    <col min="1" max="1" width="11" customWidth="1"/>
    <col min="2" max="2" width="11.44140625" customWidth="1"/>
    <col min="3" max="3" width="11" customWidth="1"/>
    <col min="4" max="4" width="9.44140625" customWidth="1"/>
    <col min="5" max="5" width="9.6640625" customWidth="1"/>
    <col min="6" max="6" width="11.33203125" customWidth="1"/>
    <col min="7" max="7" width="10" customWidth="1"/>
    <col min="8" max="8" width="13.44140625" customWidth="1"/>
    <col min="9" max="9" width="12" customWidth="1"/>
    <col min="10" max="10" width="7.44140625" customWidth="1"/>
    <col min="11" max="11" width="7.6640625" customWidth="1"/>
    <col min="12" max="12" width="9.5546875" bestFit="1" customWidth="1"/>
    <col min="13" max="13" width="16.109375" customWidth="1"/>
    <col min="14" max="14" width="14.6640625" hidden="1" customWidth="1"/>
    <col min="15" max="16" width="8.88671875" hidden="1" customWidth="1"/>
    <col min="17" max="17" width="11.88671875" hidden="1" customWidth="1"/>
    <col min="18" max="18" width="11.6640625" hidden="1" customWidth="1"/>
    <col min="19" max="19" width="8.88671875" customWidth="1"/>
  </cols>
  <sheetData>
    <row r="1" spans="1:18" ht="15" customHeight="1">
      <c r="D1" s="21" t="s">
        <v>112</v>
      </c>
      <c r="N1" s="39" t="s">
        <v>101</v>
      </c>
      <c r="O1" s="38" t="s">
        <v>95</v>
      </c>
      <c r="Q1" t="s">
        <v>99</v>
      </c>
      <c r="R1" s="59">
        <v>11.63</v>
      </c>
    </row>
    <row r="2" spans="1:18" ht="27.6">
      <c r="C2" s="47" t="s">
        <v>104</v>
      </c>
      <c r="N2" t="s">
        <v>82</v>
      </c>
      <c r="O2">
        <v>9.3939999999999996E-2</v>
      </c>
      <c r="Q2" t="s">
        <v>86</v>
      </c>
      <c r="R2" s="59">
        <v>11.96</v>
      </c>
    </row>
    <row r="3" spans="1:18">
      <c r="E3" s="1"/>
      <c r="F3" s="1"/>
      <c r="G3" s="1"/>
      <c r="H3" s="1"/>
      <c r="N3" t="s">
        <v>99</v>
      </c>
      <c r="O3">
        <v>0.11322</v>
      </c>
      <c r="Q3" t="s">
        <v>105</v>
      </c>
      <c r="R3" s="59">
        <v>9.14</v>
      </c>
    </row>
    <row r="4" spans="1:18" ht="15" thickBot="1">
      <c r="C4" t="s">
        <v>41</v>
      </c>
      <c r="E4" s="110"/>
      <c r="F4" s="111"/>
      <c r="G4" s="111"/>
      <c r="H4" s="112"/>
      <c r="J4" t="s">
        <v>42</v>
      </c>
      <c r="K4" s="113">
        <f ca="1">TODAY()</f>
        <v>42444</v>
      </c>
      <c r="L4" s="114"/>
      <c r="N4" t="s">
        <v>61</v>
      </c>
      <c r="O4">
        <v>0.10872</v>
      </c>
      <c r="Q4" t="s">
        <v>103</v>
      </c>
      <c r="R4" s="59">
        <v>9.14</v>
      </c>
    </row>
    <row r="5" spans="1:18">
      <c r="N5" t="s">
        <v>93</v>
      </c>
      <c r="O5">
        <v>8.4680000000000005E-2</v>
      </c>
      <c r="Q5" t="s">
        <v>102</v>
      </c>
      <c r="R5" s="59">
        <v>10.08</v>
      </c>
    </row>
    <row r="6" spans="1:18" ht="15" thickBot="1">
      <c r="C6" t="s">
        <v>43</v>
      </c>
      <c r="E6" s="110"/>
      <c r="F6" s="111"/>
      <c r="G6" s="111"/>
      <c r="H6" s="112"/>
      <c r="N6" t="s">
        <v>59</v>
      </c>
      <c r="O6">
        <v>9.7129999999999994E-2</v>
      </c>
    </row>
    <row r="7" spans="1:18">
      <c r="E7" s="1"/>
      <c r="F7" s="1"/>
      <c r="G7" s="1"/>
      <c r="H7" s="1"/>
      <c r="N7" t="s">
        <v>85</v>
      </c>
      <c r="O7">
        <v>8.3239999999999995E-2</v>
      </c>
    </row>
    <row r="8" spans="1:18" ht="18">
      <c r="A8" s="115" t="s">
        <v>30</v>
      </c>
      <c r="B8" s="115"/>
      <c r="C8" s="115"/>
      <c r="D8" s="116" t="s">
        <v>118</v>
      </c>
      <c r="E8" s="116"/>
      <c r="F8" s="116"/>
      <c r="G8" s="117" t="s">
        <v>28</v>
      </c>
      <c r="H8" s="117"/>
      <c r="I8" s="117"/>
      <c r="J8" s="118" t="s">
        <v>32</v>
      </c>
      <c r="K8" s="118"/>
      <c r="L8" s="118"/>
      <c r="N8" t="s">
        <v>94</v>
      </c>
      <c r="O8">
        <v>8.4599999999999995E-2</v>
      </c>
    </row>
    <row r="9" spans="1:18" ht="15" thickBot="1">
      <c r="N9" t="s">
        <v>68</v>
      </c>
      <c r="O9">
        <v>0.13161999999999999</v>
      </c>
    </row>
    <row r="10" spans="1:18" ht="16.2" thickTop="1">
      <c r="A10" s="73" t="s">
        <v>125</v>
      </c>
      <c r="B10" s="74"/>
      <c r="C10" s="74"/>
      <c r="D10" s="75"/>
      <c r="E10" s="121"/>
      <c r="F10" s="122"/>
      <c r="G10" s="122"/>
      <c r="H10" s="123"/>
      <c r="N10" t="s">
        <v>91</v>
      </c>
      <c r="O10">
        <v>8.6290000000000006E-2</v>
      </c>
    </row>
    <row r="11" spans="1:18">
      <c r="A11" s="22" t="s">
        <v>0</v>
      </c>
      <c r="B11" s="23" t="s">
        <v>107</v>
      </c>
      <c r="C11" s="108" t="s">
        <v>2</v>
      </c>
      <c r="D11" s="109"/>
      <c r="F11" s="60"/>
      <c r="G11" s="60"/>
      <c r="N11" t="s">
        <v>76</v>
      </c>
      <c r="O11">
        <v>0.10485</v>
      </c>
    </row>
    <row r="12" spans="1:18">
      <c r="A12" s="8" t="s">
        <v>44</v>
      </c>
      <c r="B12" s="43"/>
      <c r="C12" s="96"/>
      <c r="D12" s="98"/>
      <c r="F12" s="61"/>
      <c r="G12" s="61"/>
      <c r="N12" t="s">
        <v>80</v>
      </c>
      <c r="O12">
        <v>0.11132</v>
      </c>
    </row>
    <row r="13" spans="1:18">
      <c r="A13" s="8" t="s">
        <v>45</v>
      </c>
      <c r="B13" s="43"/>
      <c r="C13" s="96"/>
      <c r="D13" s="98"/>
      <c r="F13" s="61"/>
      <c r="G13" s="61"/>
      <c r="N13" t="s">
        <v>74</v>
      </c>
      <c r="O13">
        <v>0.11990000000000001</v>
      </c>
    </row>
    <row r="14" spans="1:18" ht="15" thickBot="1">
      <c r="A14" s="8" t="s">
        <v>46</v>
      </c>
      <c r="B14" s="43"/>
      <c r="C14" s="96"/>
      <c r="D14" s="98"/>
      <c r="F14" s="62"/>
      <c r="G14" s="62"/>
      <c r="N14" t="s">
        <v>75</v>
      </c>
      <c r="O14">
        <v>0.10485</v>
      </c>
    </row>
    <row r="15" spans="1:18" ht="16.2" thickTop="1">
      <c r="A15" s="8" t="s">
        <v>47</v>
      </c>
      <c r="B15" s="43"/>
      <c r="C15" s="96"/>
      <c r="D15" s="98"/>
      <c r="E15" s="73" t="s">
        <v>20</v>
      </c>
      <c r="F15" s="74"/>
      <c r="G15" s="74"/>
      <c r="H15" s="74"/>
      <c r="I15" s="75"/>
      <c r="N15" t="s">
        <v>71</v>
      </c>
      <c r="O15">
        <v>0.10185</v>
      </c>
    </row>
    <row r="16" spans="1:18">
      <c r="A16" s="8" t="s">
        <v>48</v>
      </c>
      <c r="B16" s="43"/>
      <c r="C16" s="96"/>
      <c r="D16" s="98"/>
      <c r="E16" s="48"/>
      <c r="F16" s="119"/>
      <c r="G16" s="120"/>
      <c r="H16" s="63"/>
      <c r="I16" s="2"/>
      <c r="N16" t="s">
        <v>96</v>
      </c>
      <c r="O16">
        <v>0.10688</v>
      </c>
    </row>
    <row r="17" spans="1:15" ht="15" thickBot="1">
      <c r="A17" s="8" t="s">
        <v>49</v>
      </c>
      <c r="B17" s="43"/>
      <c r="C17" s="96"/>
      <c r="D17" s="98"/>
      <c r="E17" s="6" t="s">
        <v>23</v>
      </c>
      <c r="F17" s="71" t="s">
        <v>102</v>
      </c>
      <c r="G17" s="72"/>
      <c r="H17" s="57">
        <f>LOOKUP(F17, Q1:Q6, R1:R6)</f>
        <v>10.08</v>
      </c>
      <c r="I17" s="40" t="s">
        <v>24</v>
      </c>
      <c r="N17" t="s">
        <v>86</v>
      </c>
      <c r="O17">
        <v>0.10403</v>
      </c>
    </row>
    <row r="18" spans="1:15" ht="16.2" thickTop="1">
      <c r="A18" s="8" t="s">
        <v>50</v>
      </c>
      <c r="B18" s="43"/>
      <c r="C18" s="96"/>
      <c r="D18" s="97"/>
      <c r="E18" s="103" t="s">
        <v>34</v>
      </c>
      <c r="F18" s="104"/>
      <c r="G18" s="104"/>
      <c r="H18" s="105"/>
      <c r="N18" t="s">
        <v>87</v>
      </c>
      <c r="O18">
        <v>0.1002</v>
      </c>
    </row>
    <row r="19" spans="1:15">
      <c r="A19" s="8" t="s">
        <v>51</v>
      </c>
      <c r="B19" s="43"/>
      <c r="C19" s="96"/>
      <c r="D19" s="97"/>
      <c r="E19" s="106" t="s">
        <v>35</v>
      </c>
      <c r="F19" s="107"/>
      <c r="G19" s="107"/>
      <c r="H19" s="55"/>
      <c r="N19" t="s">
        <v>57</v>
      </c>
      <c r="O19">
        <v>0.10482</v>
      </c>
    </row>
    <row r="20" spans="1:15">
      <c r="A20" s="8" t="s">
        <v>52</v>
      </c>
      <c r="B20" s="43"/>
      <c r="C20" s="96"/>
      <c r="D20" s="97"/>
      <c r="E20" s="106" t="s">
        <v>39</v>
      </c>
      <c r="F20" s="107"/>
      <c r="G20" s="107"/>
      <c r="H20" s="55"/>
      <c r="M20" s="34"/>
      <c r="N20" t="s">
        <v>60</v>
      </c>
      <c r="O20">
        <v>0.10675999999999999</v>
      </c>
    </row>
    <row r="21" spans="1:15">
      <c r="A21" s="8" t="s">
        <v>53</v>
      </c>
      <c r="B21" s="43"/>
      <c r="C21" s="96"/>
      <c r="D21" s="97"/>
      <c r="E21" s="79" t="s">
        <v>37</v>
      </c>
      <c r="F21" s="80"/>
      <c r="G21" s="80"/>
      <c r="H21" s="55"/>
      <c r="N21" t="s">
        <v>64</v>
      </c>
      <c r="O21">
        <v>9.6360000000000001E-2</v>
      </c>
    </row>
    <row r="22" spans="1:15" ht="15" thickBot="1">
      <c r="A22" s="8" t="s">
        <v>54</v>
      </c>
      <c r="B22" s="43"/>
      <c r="C22" s="96"/>
      <c r="D22" s="98"/>
      <c r="E22" s="99" t="s">
        <v>40</v>
      </c>
      <c r="F22" s="100"/>
      <c r="G22" s="95"/>
      <c r="H22" s="56"/>
      <c r="N22" t="s">
        <v>72</v>
      </c>
      <c r="O22">
        <v>8.7929999999999994E-2</v>
      </c>
    </row>
    <row r="23" spans="1:15" ht="15.6" thickTop="1" thickBot="1">
      <c r="A23" s="8" t="s">
        <v>55</v>
      </c>
      <c r="B23" s="44"/>
      <c r="C23" s="101"/>
      <c r="D23" s="102"/>
      <c r="G23" s="19" t="s">
        <v>36</v>
      </c>
      <c r="H23" s="7">
        <f>SUM($H$19:$H$22)</f>
        <v>0</v>
      </c>
      <c r="N23" t="s">
        <v>58</v>
      </c>
      <c r="O23">
        <v>0.11801</v>
      </c>
    </row>
    <row r="24" spans="1:15" ht="15.6" thickTop="1" thickBot="1">
      <c r="C24" s="1"/>
      <c r="D24" s="1"/>
      <c r="E24" s="1"/>
      <c r="N24" t="s">
        <v>77</v>
      </c>
      <c r="O24">
        <v>9.3079999999999996E-2</v>
      </c>
    </row>
    <row r="25" spans="1:15" ht="16.2" thickTop="1">
      <c r="A25" s="12"/>
      <c r="B25" s="13"/>
      <c r="C25" s="13"/>
      <c r="D25" s="13"/>
      <c r="E25" s="14"/>
      <c r="F25" s="12" t="s">
        <v>119</v>
      </c>
      <c r="G25" s="13"/>
      <c r="H25" s="13"/>
      <c r="I25" s="36"/>
      <c r="K25" s="35"/>
      <c r="N25" t="s">
        <v>81</v>
      </c>
      <c r="O25">
        <v>8.3220000000000002E-2</v>
      </c>
    </row>
    <row r="26" spans="1:15">
      <c r="A26" s="88"/>
      <c r="B26" s="89"/>
      <c r="C26" s="49" t="s">
        <v>1</v>
      </c>
      <c r="D26" s="11" t="s">
        <v>2</v>
      </c>
      <c r="E26" s="10"/>
      <c r="F26" s="94" t="s">
        <v>106</v>
      </c>
      <c r="G26" s="80"/>
      <c r="H26" s="50">
        <f>C27-C28</f>
        <v>0</v>
      </c>
      <c r="I26" s="50"/>
      <c r="N26" t="s">
        <v>100</v>
      </c>
      <c r="O26">
        <v>0.15548999999999999</v>
      </c>
    </row>
    <row r="27" spans="1:15">
      <c r="A27" s="79" t="s">
        <v>11</v>
      </c>
      <c r="B27" s="80"/>
      <c r="C27" s="49">
        <f>SUM(B12:B23)</f>
        <v>0</v>
      </c>
      <c r="D27" s="15">
        <f>SUM(C12:C23)</f>
        <v>0</v>
      </c>
      <c r="E27" s="16"/>
      <c r="F27" s="94" t="s">
        <v>108</v>
      </c>
      <c r="G27" s="80"/>
      <c r="H27" s="54">
        <f>91000*H26/1000000</f>
        <v>0</v>
      </c>
      <c r="I27" s="51"/>
      <c r="N27" t="s">
        <v>92</v>
      </c>
      <c r="O27">
        <v>7.8570000000000001E-2</v>
      </c>
    </row>
    <row r="28" spans="1:15" ht="15" thickBot="1">
      <c r="A28" s="82"/>
      <c r="B28" s="83"/>
      <c r="C28" s="53"/>
      <c r="D28" s="17"/>
      <c r="E28" s="18"/>
      <c r="F28" s="95"/>
      <c r="G28" s="83"/>
      <c r="H28" s="52"/>
      <c r="I28" s="52"/>
      <c r="N28" t="s">
        <v>62</v>
      </c>
      <c r="O28">
        <v>0.1106</v>
      </c>
    </row>
    <row r="29" spans="1:15" ht="15.6" thickTop="1" thickBot="1">
      <c r="N29" t="s">
        <v>78</v>
      </c>
      <c r="O29">
        <v>0.12056</v>
      </c>
    </row>
    <row r="30" spans="1:15" ht="16.2" thickTop="1">
      <c r="A30" s="65" t="s">
        <v>13</v>
      </c>
      <c r="B30" s="45"/>
      <c r="C30" s="45"/>
      <c r="D30" s="45"/>
      <c r="E30" s="46"/>
      <c r="G30" s="76" t="s">
        <v>109</v>
      </c>
      <c r="H30" s="77"/>
      <c r="I30" s="78"/>
      <c r="N30" t="s">
        <v>63</v>
      </c>
      <c r="O30">
        <v>0.10042</v>
      </c>
    </row>
    <row r="31" spans="1:15">
      <c r="A31" s="88"/>
      <c r="B31" s="89"/>
      <c r="C31" s="89" t="s">
        <v>1</v>
      </c>
      <c r="D31" s="89"/>
      <c r="E31" s="5" t="s">
        <v>2</v>
      </c>
      <c r="G31" s="90"/>
      <c r="H31" s="91"/>
      <c r="I31" s="2" t="s">
        <v>2</v>
      </c>
      <c r="N31" t="s">
        <v>73</v>
      </c>
      <c r="O31">
        <v>8.7599999999999997E-2</v>
      </c>
    </row>
    <row r="32" spans="1:15">
      <c r="A32" s="79" t="s">
        <v>4</v>
      </c>
      <c r="B32" s="80"/>
      <c r="C32" s="89"/>
      <c r="D32" s="89"/>
      <c r="E32" s="31">
        <f>H17</f>
        <v>10.08</v>
      </c>
      <c r="G32" s="92" t="s">
        <v>110</v>
      </c>
      <c r="H32" s="93"/>
      <c r="I32" s="3">
        <f>D27-D28</f>
        <v>0</v>
      </c>
      <c r="N32" t="s">
        <v>98</v>
      </c>
      <c r="O32">
        <v>9.4700000000000006E-2</v>
      </c>
    </row>
    <row r="33" spans="1:17" ht="15" thickBot="1">
      <c r="A33" s="79" t="s">
        <v>3</v>
      </c>
      <c r="B33" s="80"/>
      <c r="C33" s="81">
        <f>H27</f>
        <v>0</v>
      </c>
      <c r="D33" s="81"/>
      <c r="E33" s="2"/>
      <c r="G33" s="66" t="s">
        <v>111</v>
      </c>
      <c r="H33" s="67"/>
      <c r="I33" s="4">
        <f>E34</f>
        <v>0</v>
      </c>
      <c r="N33" t="s">
        <v>84</v>
      </c>
      <c r="O33">
        <v>0.1179</v>
      </c>
    </row>
    <row r="34" spans="1:17" ht="15.6" thickTop="1" thickBot="1">
      <c r="A34" s="82" t="s">
        <v>5</v>
      </c>
      <c r="B34" s="83"/>
      <c r="C34" s="84"/>
      <c r="D34" s="84"/>
      <c r="E34" s="4">
        <f>C33*E32</f>
        <v>0</v>
      </c>
      <c r="F34" s="20"/>
      <c r="G34" s="85" t="s">
        <v>38</v>
      </c>
      <c r="H34" s="86"/>
      <c r="I34" s="87"/>
      <c r="N34" t="s">
        <v>83</v>
      </c>
      <c r="O34">
        <v>0.10249</v>
      </c>
    </row>
    <row r="35" spans="1:17" ht="15" thickTop="1">
      <c r="G35" s="48" t="s">
        <v>33</v>
      </c>
      <c r="H35" s="49"/>
      <c r="I35" s="3">
        <f>I32-I33</f>
        <v>0</v>
      </c>
      <c r="N35" t="s">
        <v>65</v>
      </c>
      <c r="O35">
        <v>0.13031000000000001</v>
      </c>
    </row>
    <row r="36" spans="1:17">
      <c r="G36" s="48" t="s">
        <v>14</v>
      </c>
      <c r="H36" s="49"/>
      <c r="I36" s="3">
        <f>I35*15</f>
        <v>0</v>
      </c>
      <c r="N36" t="s">
        <v>97</v>
      </c>
      <c r="O36">
        <v>0.10688</v>
      </c>
    </row>
    <row r="37" spans="1:17" ht="15" thickBot="1">
      <c r="G37" s="66" t="s">
        <v>25</v>
      </c>
      <c r="H37" s="67"/>
      <c r="I37" s="4">
        <f>H23</f>
        <v>0</v>
      </c>
      <c r="J37" s="68" t="s">
        <v>10</v>
      </c>
      <c r="K37" s="68"/>
      <c r="L37" s="33" t="e">
        <f>I36/I37</f>
        <v>#DIV/0!</v>
      </c>
      <c r="N37" t="s">
        <v>56</v>
      </c>
      <c r="O37">
        <v>0.11311</v>
      </c>
    </row>
    <row r="38" spans="1:17" ht="15" thickTop="1">
      <c r="N38" t="s">
        <v>66</v>
      </c>
      <c r="O38">
        <v>0.1106</v>
      </c>
    </row>
    <row r="39" spans="1:17">
      <c r="N39" t="s">
        <v>88</v>
      </c>
      <c r="O39">
        <v>0.11848</v>
      </c>
    </row>
    <row r="40" spans="1:17">
      <c r="N40" t="s">
        <v>67</v>
      </c>
      <c r="O40">
        <v>0.10424</v>
      </c>
    </row>
    <row r="41" spans="1:17">
      <c r="N41" t="s">
        <v>79</v>
      </c>
      <c r="O41">
        <v>0.1095</v>
      </c>
    </row>
    <row r="42" spans="1:17">
      <c r="N42" t="s">
        <v>70</v>
      </c>
      <c r="O42">
        <v>0.10682999999999999</v>
      </c>
    </row>
    <row r="43" spans="1:17">
      <c r="N43" t="s">
        <v>89</v>
      </c>
      <c r="O43">
        <v>0.10785</v>
      </c>
    </row>
    <row r="44" spans="1:17">
      <c r="N44" t="s">
        <v>69</v>
      </c>
      <c r="O44">
        <v>0.10983</v>
      </c>
    </row>
    <row r="45" spans="1:17">
      <c r="N45" t="s">
        <v>90</v>
      </c>
      <c r="O45">
        <v>0.10758</v>
      </c>
      <c r="Q45">
        <v>10.08</v>
      </c>
    </row>
    <row r="46" spans="1:17">
      <c r="N46" t="s">
        <v>102</v>
      </c>
    </row>
  </sheetData>
  <sheetProtection password="CC59" sheet="1" objects="1" scenarios="1"/>
  <protectedRanges>
    <protectedRange sqref="E4 E6 B12:D23 F17 H19:H22" name="Range1"/>
  </protectedRanges>
  <mergeCells count="51">
    <mergeCell ref="C14:D14"/>
    <mergeCell ref="E4:H4"/>
    <mergeCell ref="K4:L4"/>
    <mergeCell ref="E6:H6"/>
    <mergeCell ref="A8:C8"/>
    <mergeCell ref="D8:F8"/>
    <mergeCell ref="G8:I8"/>
    <mergeCell ref="J8:L8"/>
    <mergeCell ref="A10:D10"/>
    <mergeCell ref="E10:H10"/>
    <mergeCell ref="C11:D11"/>
    <mergeCell ref="C12:D12"/>
    <mergeCell ref="C13:D13"/>
    <mergeCell ref="C15:D15"/>
    <mergeCell ref="E15:I15"/>
    <mergeCell ref="C16:D16"/>
    <mergeCell ref="F16:G16"/>
    <mergeCell ref="C17:D17"/>
    <mergeCell ref="F17:G17"/>
    <mergeCell ref="C18:D18"/>
    <mergeCell ref="E18:H18"/>
    <mergeCell ref="C19:D19"/>
    <mergeCell ref="E19:G19"/>
    <mergeCell ref="C20:D20"/>
    <mergeCell ref="E20:G20"/>
    <mergeCell ref="A31:B31"/>
    <mergeCell ref="C31:D31"/>
    <mergeCell ref="G31:H31"/>
    <mergeCell ref="C21:D21"/>
    <mergeCell ref="E21:G21"/>
    <mergeCell ref="C22:D22"/>
    <mergeCell ref="E22:G22"/>
    <mergeCell ref="C23:D23"/>
    <mergeCell ref="A26:B26"/>
    <mergeCell ref="F26:G26"/>
    <mergeCell ref="A27:B27"/>
    <mergeCell ref="F27:G27"/>
    <mergeCell ref="A28:B28"/>
    <mergeCell ref="F28:G28"/>
    <mergeCell ref="G30:I30"/>
    <mergeCell ref="A32:B32"/>
    <mergeCell ref="C32:D32"/>
    <mergeCell ref="G32:H32"/>
    <mergeCell ref="A33:B33"/>
    <mergeCell ref="C33:D33"/>
    <mergeCell ref="G33:H33"/>
    <mergeCell ref="A34:B34"/>
    <mergeCell ref="C34:D34"/>
    <mergeCell ref="G34:I34"/>
    <mergeCell ref="G37:H37"/>
    <mergeCell ref="J37:K37"/>
  </mergeCells>
  <conditionalFormatting sqref="L37">
    <cfRule type="cellIs" dxfId="8" priority="1" operator="lessThan">
      <formula>1</formula>
    </cfRule>
    <cfRule type="cellIs" dxfId="7" priority="2" operator="greaterThan">
      <formula>1</formula>
    </cfRule>
    <cfRule type="cellIs" dxfId="6" priority="3" operator="equal">
      <formula>1</formula>
    </cfRule>
  </conditionalFormatting>
  <dataValidations count="1">
    <dataValidation type="list" allowBlank="1" showInputMessage="1" showErrorMessage="1" sqref="F17:G17">
      <formula1>$Q$1:$Q$5</formula1>
    </dataValidation>
  </dataValidations>
  <pageMargins left="0.2" right="0.2" top="0.25" bottom="0.25" header="0.3" footer="0.3"/>
  <pageSetup orientation="landscape" r:id="rId1"/>
  <headerFooter>
    <oddHeader>&amp;RAttachment 7</oddHeader>
    <oddFooter>&amp;R12-1-2015 blc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6"/>
  <sheetViews>
    <sheetView showGridLines="0" zoomScaleNormal="100" workbookViewId="0">
      <selection activeCell="F31" sqref="F31"/>
    </sheetView>
  </sheetViews>
  <sheetFormatPr defaultRowHeight="14.4"/>
  <cols>
    <col min="1" max="1" width="11" customWidth="1"/>
    <col min="2" max="2" width="11.44140625" customWidth="1"/>
    <col min="3" max="3" width="11" customWidth="1"/>
    <col min="4" max="4" width="9.44140625" customWidth="1"/>
    <col min="5" max="5" width="9.6640625" customWidth="1"/>
    <col min="6" max="6" width="11.33203125" customWidth="1"/>
    <col min="7" max="7" width="10" customWidth="1"/>
    <col min="8" max="8" width="13.44140625" customWidth="1"/>
    <col min="9" max="9" width="12" customWidth="1"/>
    <col min="10" max="10" width="7.44140625" customWidth="1"/>
    <col min="11" max="11" width="7.6640625" customWidth="1"/>
    <col min="12" max="12" width="9.5546875" bestFit="1" customWidth="1"/>
    <col min="13" max="13" width="16.109375" customWidth="1"/>
    <col min="14" max="14" width="14.6640625" hidden="1" customWidth="1"/>
    <col min="15" max="16" width="8.88671875" hidden="1" customWidth="1"/>
    <col min="17" max="17" width="11.88671875" hidden="1" customWidth="1"/>
    <col min="18" max="18" width="11.6640625" hidden="1" customWidth="1"/>
    <col min="19" max="19" width="8.88671875" customWidth="1"/>
  </cols>
  <sheetData>
    <row r="1" spans="1:18" ht="15" customHeight="1">
      <c r="D1" s="21" t="s">
        <v>114</v>
      </c>
      <c r="N1" s="39" t="s">
        <v>101</v>
      </c>
      <c r="O1" s="38" t="s">
        <v>95</v>
      </c>
      <c r="Q1" t="s">
        <v>99</v>
      </c>
      <c r="R1" s="59">
        <v>11.63</v>
      </c>
    </row>
    <row r="2" spans="1:18" ht="27.6">
      <c r="C2" s="47" t="s">
        <v>104</v>
      </c>
      <c r="N2" t="s">
        <v>82</v>
      </c>
      <c r="O2">
        <v>9.3939999999999996E-2</v>
      </c>
      <c r="Q2" t="s">
        <v>86</v>
      </c>
      <c r="R2" s="59">
        <v>11.96</v>
      </c>
    </row>
    <row r="3" spans="1:18">
      <c r="E3" s="1"/>
      <c r="F3" s="1"/>
      <c r="G3" s="1"/>
      <c r="H3" s="1"/>
      <c r="N3" t="s">
        <v>99</v>
      </c>
      <c r="O3">
        <v>0.11322</v>
      </c>
      <c r="Q3" t="s">
        <v>105</v>
      </c>
      <c r="R3" s="59">
        <v>9.14</v>
      </c>
    </row>
    <row r="4" spans="1:18" ht="15" thickBot="1">
      <c r="C4" t="s">
        <v>41</v>
      </c>
      <c r="E4" s="110"/>
      <c r="F4" s="111"/>
      <c r="G4" s="111"/>
      <c r="H4" s="112"/>
      <c r="J4" t="s">
        <v>42</v>
      </c>
      <c r="K4" s="113">
        <f ca="1">TODAY()</f>
        <v>42444</v>
      </c>
      <c r="L4" s="114"/>
      <c r="N4" t="s">
        <v>61</v>
      </c>
      <c r="O4">
        <v>0.10872</v>
      </c>
      <c r="Q4" t="s">
        <v>103</v>
      </c>
      <c r="R4" s="59">
        <v>9.14</v>
      </c>
    </row>
    <row r="5" spans="1:18">
      <c r="N5" t="s">
        <v>93</v>
      </c>
      <c r="O5">
        <v>8.4680000000000005E-2</v>
      </c>
      <c r="Q5" t="s">
        <v>102</v>
      </c>
      <c r="R5" s="59">
        <v>10.08</v>
      </c>
    </row>
    <row r="6" spans="1:18" ht="15" thickBot="1">
      <c r="C6" t="s">
        <v>43</v>
      </c>
      <c r="E6" s="110"/>
      <c r="F6" s="111"/>
      <c r="G6" s="111"/>
      <c r="H6" s="112"/>
      <c r="N6" t="s">
        <v>59</v>
      </c>
      <c r="O6">
        <v>9.7129999999999994E-2</v>
      </c>
    </row>
    <row r="7" spans="1:18">
      <c r="E7" s="1"/>
      <c r="F7" s="1"/>
      <c r="G7" s="1"/>
      <c r="H7" s="1"/>
      <c r="N7" t="s">
        <v>85</v>
      </c>
      <c r="O7">
        <v>8.3239999999999995E-2</v>
      </c>
    </row>
    <row r="8" spans="1:18" ht="18">
      <c r="A8" s="115" t="s">
        <v>30</v>
      </c>
      <c r="B8" s="115"/>
      <c r="C8" s="115"/>
      <c r="D8" s="116" t="s">
        <v>117</v>
      </c>
      <c r="E8" s="116"/>
      <c r="F8" s="116"/>
      <c r="G8" s="117" t="s">
        <v>28</v>
      </c>
      <c r="H8" s="117"/>
      <c r="I8" s="117"/>
      <c r="J8" s="118" t="s">
        <v>32</v>
      </c>
      <c r="K8" s="118"/>
      <c r="L8" s="118"/>
      <c r="N8" t="s">
        <v>94</v>
      </c>
      <c r="O8">
        <v>8.4599999999999995E-2</v>
      </c>
    </row>
    <row r="9" spans="1:18" ht="15" thickBot="1">
      <c r="N9" t="s">
        <v>68</v>
      </c>
      <c r="O9">
        <v>0.13161999999999999</v>
      </c>
    </row>
    <row r="10" spans="1:18" ht="16.2" thickTop="1">
      <c r="A10" s="73" t="s">
        <v>126</v>
      </c>
      <c r="B10" s="74"/>
      <c r="C10" s="74"/>
      <c r="D10" s="75"/>
      <c r="E10" s="121"/>
      <c r="F10" s="122"/>
      <c r="G10" s="122"/>
      <c r="H10" s="123"/>
      <c r="N10" t="s">
        <v>91</v>
      </c>
      <c r="O10">
        <v>8.6290000000000006E-2</v>
      </c>
    </row>
    <row r="11" spans="1:18">
      <c r="A11" s="22" t="s">
        <v>0</v>
      </c>
      <c r="B11" s="23" t="s">
        <v>107</v>
      </c>
      <c r="C11" s="108" t="s">
        <v>2</v>
      </c>
      <c r="D11" s="109"/>
      <c r="F11" s="60"/>
      <c r="G11" s="60"/>
      <c r="N11" t="s">
        <v>76</v>
      </c>
      <c r="O11">
        <v>0.10485</v>
      </c>
    </row>
    <row r="12" spans="1:18">
      <c r="A12" s="8" t="s">
        <v>44</v>
      </c>
      <c r="B12" s="43"/>
      <c r="C12" s="96"/>
      <c r="D12" s="98"/>
      <c r="F12" s="61"/>
      <c r="G12" s="61"/>
      <c r="N12" t="s">
        <v>80</v>
      </c>
      <c r="O12">
        <v>0.11132</v>
      </c>
    </row>
    <row r="13" spans="1:18">
      <c r="A13" s="8" t="s">
        <v>45</v>
      </c>
      <c r="B13" s="43"/>
      <c r="C13" s="96"/>
      <c r="D13" s="98"/>
      <c r="F13" s="61"/>
      <c r="G13" s="61"/>
      <c r="N13" t="s">
        <v>74</v>
      </c>
      <c r="O13">
        <v>0.11990000000000001</v>
      </c>
    </row>
    <row r="14" spans="1:18" ht="15" thickBot="1">
      <c r="A14" s="8" t="s">
        <v>46</v>
      </c>
      <c r="B14" s="43"/>
      <c r="C14" s="96"/>
      <c r="D14" s="98"/>
      <c r="F14" s="62"/>
      <c r="G14" s="62"/>
      <c r="N14" t="s">
        <v>75</v>
      </c>
      <c r="O14">
        <v>0.10485</v>
      </c>
    </row>
    <row r="15" spans="1:18" ht="16.2" thickTop="1">
      <c r="A15" s="8" t="s">
        <v>47</v>
      </c>
      <c r="B15" s="43"/>
      <c r="C15" s="96"/>
      <c r="D15" s="98"/>
      <c r="E15" s="73" t="s">
        <v>20</v>
      </c>
      <c r="F15" s="74"/>
      <c r="G15" s="74"/>
      <c r="H15" s="74"/>
      <c r="I15" s="75"/>
      <c r="N15" t="s">
        <v>71</v>
      </c>
      <c r="O15">
        <v>0.10185</v>
      </c>
    </row>
    <row r="16" spans="1:18">
      <c r="A16" s="8" t="s">
        <v>48</v>
      </c>
      <c r="B16" s="43"/>
      <c r="C16" s="96"/>
      <c r="D16" s="98"/>
      <c r="E16" s="48"/>
      <c r="F16" s="119"/>
      <c r="G16" s="120"/>
      <c r="H16" s="63"/>
      <c r="I16" s="2"/>
      <c r="N16" t="s">
        <v>96</v>
      </c>
      <c r="O16">
        <v>0.10688</v>
      </c>
    </row>
    <row r="17" spans="1:15" ht="15" thickBot="1">
      <c r="A17" s="8" t="s">
        <v>49</v>
      </c>
      <c r="B17" s="43"/>
      <c r="C17" s="96"/>
      <c r="D17" s="98"/>
      <c r="E17" s="6" t="s">
        <v>23</v>
      </c>
      <c r="F17" s="71" t="s">
        <v>102</v>
      </c>
      <c r="G17" s="72"/>
      <c r="H17" s="57">
        <f>LOOKUP(F17, Q1:Q6, R1:R6)</f>
        <v>10.08</v>
      </c>
      <c r="I17" s="40" t="s">
        <v>24</v>
      </c>
      <c r="N17" t="s">
        <v>86</v>
      </c>
      <c r="O17">
        <v>0.10403</v>
      </c>
    </row>
    <row r="18" spans="1:15" ht="16.2" thickTop="1">
      <c r="A18" s="8" t="s">
        <v>50</v>
      </c>
      <c r="B18" s="43"/>
      <c r="C18" s="96"/>
      <c r="D18" s="97"/>
      <c r="E18" s="103" t="s">
        <v>34</v>
      </c>
      <c r="F18" s="104"/>
      <c r="G18" s="104"/>
      <c r="H18" s="105"/>
      <c r="N18" t="s">
        <v>87</v>
      </c>
      <c r="O18">
        <v>0.1002</v>
      </c>
    </row>
    <row r="19" spans="1:15">
      <c r="A19" s="8" t="s">
        <v>51</v>
      </c>
      <c r="B19" s="43"/>
      <c r="C19" s="96"/>
      <c r="D19" s="97"/>
      <c r="E19" s="106" t="s">
        <v>35</v>
      </c>
      <c r="F19" s="107"/>
      <c r="G19" s="107"/>
      <c r="H19" s="55"/>
      <c r="N19" t="s">
        <v>57</v>
      </c>
      <c r="O19">
        <v>0.10482</v>
      </c>
    </row>
    <row r="20" spans="1:15">
      <c r="A20" s="8" t="s">
        <v>52</v>
      </c>
      <c r="B20" s="43"/>
      <c r="C20" s="96"/>
      <c r="D20" s="97"/>
      <c r="E20" s="106" t="s">
        <v>39</v>
      </c>
      <c r="F20" s="107"/>
      <c r="G20" s="107"/>
      <c r="H20" s="55"/>
      <c r="M20" s="34"/>
      <c r="N20" t="s">
        <v>60</v>
      </c>
      <c r="O20">
        <v>0.10675999999999999</v>
      </c>
    </row>
    <row r="21" spans="1:15">
      <c r="A21" s="8" t="s">
        <v>53</v>
      </c>
      <c r="B21" s="43"/>
      <c r="C21" s="96"/>
      <c r="D21" s="97"/>
      <c r="E21" s="79" t="s">
        <v>37</v>
      </c>
      <c r="F21" s="80"/>
      <c r="G21" s="80"/>
      <c r="H21" s="55"/>
      <c r="N21" t="s">
        <v>64</v>
      </c>
      <c r="O21">
        <v>9.6360000000000001E-2</v>
      </c>
    </row>
    <row r="22" spans="1:15" ht="15" thickBot="1">
      <c r="A22" s="8" t="s">
        <v>54</v>
      </c>
      <c r="B22" s="43"/>
      <c r="C22" s="96"/>
      <c r="D22" s="98"/>
      <c r="E22" s="99" t="s">
        <v>40</v>
      </c>
      <c r="F22" s="100"/>
      <c r="G22" s="95"/>
      <c r="H22" s="56"/>
      <c r="N22" t="s">
        <v>72</v>
      </c>
      <c r="O22">
        <v>8.7929999999999994E-2</v>
      </c>
    </row>
    <row r="23" spans="1:15" ht="15.6" thickTop="1" thickBot="1">
      <c r="A23" s="8" t="s">
        <v>55</v>
      </c>
      <c r="B23" s="44"/>
      <c r="C23" s="101"/>
      <c r="D23" s="102"/>
      <c r="G23" s="19" t="s">
        <v>36</v>
      </c>
      <c r="H23" s="7">
        <f>SUM($H$19:$H$22)</f>
        <v>0</v>
      </c>
      <c r="N23" t="s">
        <v>58</v>
      </c>
      <c r="O23">
        <v>0.11801</v>
      </c>
    </row>
    <row r="24" spans="1:15" ht="15.6" thickTop="1" thickBot="1">
      <c r="C24" s="1"/>
      <c r="D24" s="1"/>
      <c r="E24" s="1"/>
      <c r="N24" t="s">
        <v>77</v>
      </c>
      <c r="O24">
        <v>9.3079999999999996E-2</v>
      </c>
    </row>
    <row r="25" spans="1:15" ht="16.2" thickTop="1">
      <c r="A25" s="12"/>
      <c r="B25" s="13"/>
      <c r="C25" s="13"/>
      <c r="D25" s="13"/>
      <c r="E25" s="14"/>
      <c r="F25" s="12" t="s">
        <v>116</v>
      </c>
      <c r="G25" s="13"/>
      <c r="H25" s="13"/>
      <c r="I25" s="36"/>
      <c r="K25" s="35"/>
      <c r="N25" t="s">
        <v>81</v>
      </c>
      <c r="O25">
        <v>8.3220000000000002E-2</v>
      </c>
    </row>
    <row r="26" spans="1:15">
      <c r="A26" s="88"/>
      <c r="B26" s="89"/>
      <c r="C26" s="49" t="s">
        <v>1</v>
      </c>
      <c r="D26" s="11" t="s">
        <v>2</v>
      </c>
      <c r="E26" s="10"/>
      <c r="F26" s="94" t="s">
        <v>106</v>
      </c>
      <c r="G26" s="80"/>
      <c r="H26" s="50">
        <f>C27-C28</f>
        <v>0</v>
      </c>
      <c r="I26" s="50"/>
      <c r="N26" t="s">
        <v>100</v>
      </c>
      <c r="O26">
        <v>0.15548999999999999</v>
      </c>
    </row>
    <row r="27" spans="1:15">
      <c r="A27" s="79" t="s">
        <v>11</v>
      </c>
      <c r="B27" s="80"/>
      <c r="C27" s="49">
        <f>SUM(B12:B23)</f>
        <v>0</v>
      </c>
      <c r="D27" s="15">
        <f>SUM(C12:C23)</f>
        <v>0</v>
      </c>
      <c r="E27" s="16"/>
      <c r="F27" s="94" t="s">
        <v>108</v>
      </c>
      <c r="G27" s="80"/>
      <c r="H27" s="54">
        <f>138500*H26/1000000</f>
        <v>0</v>
      </c>
      <c r="I27" s="51"/>
      <c r="N27" t="s">
        <v>92</v>
      </c>
      <c r="O27">
        <v>7.8570000000000001E-2</v>
      </c>
    </row>
    <row r="28" spans="1:15" ht="15" thickBot="1">
      <c r="A28" s="82"/>
      <c r="B28" s="83"/>
      <c r="C28" s="53"/>
      <c r="D28" s="17"/>
      <c r="E28" s="18"/>
      <c r="F28" s="95"/>
      <c r="G28" s="83"/>
      <c r="H28" s="52"/>
      <c r="I28" s="52"/>
      <c r="N28" t="s">
        <v>62</v>
      </c>
      <c r="O28">
        <v>0.1106</v>
      </c>
    </row>
    <row r="29" spans="1:15" ht="15.6" thickTop="1" thickBot="1">
      <c r="N29" t="s">
        <v>78</v>
      </c>
      <c r="O29">
        <v>0.12056</v>
      </c>
    </row>
    <row r="30" spans="1:15" ht="16.2" thickTop="1">
      <c r="A30" s="65" t="s">
        <v>13</v>
      </c>
      <c r="B30" s="45"/>
      <c r="C30" s="45"/>
      <c r="D30" s="45"/>
      <c r="E30" s="46"/>
      <c r="G30" s="76" t="s">
        <v>109</v>
      </c>
      <c r="H30" s="77"/>
      <c r="I30" s="78"/>
      <c r="N30" t="s">
        <v>63</v>
      </c>
      <c r="O30">
        <v>0.10042</v>
      </c>
    </row>
    <row r="31" spans="1:15">
      <c r="A31" s="88"/>
      <c r="B31" s="89"/>
      <c r="C31" s="89" t="s">
        <v>1</v>
      </c>
      <c r="D31" s="89"/>
      <c r="E31" s="5" t="s">
        <v>2</v>
      </c>
      <c r="G31" s="90"/>
      <c r="H31" s="91"/>
      <c r="I31" s="2" t="s">
        <v>2</v>
      </c>
      <c r="N31" t="s">
        <v>73</v>
      </c>
      <c r="O31">
        <v>8.7599999999999997E-2</v>
      </c>
    </row>
    <row r="32" spans="1:15">
      <c r="A32" s="79" t="s">
        <v>4</v>
      </c>
      <c r="B32" s="80"/>
      <c r="C32" s="89"/>
      <c r="D32" s="89"/>
      <c r="E32" s="31">
        <f>H17</f>
        <v>10.08</v>
      </c>
      <c r="G32" s="92" t="s">
        <v>115</v>
      </c>
      <c r="H32" s="93"/>
      <c r="I32" s="3">
        <f>D27-D28</f>
        <v>0</v>
      </c>
      <c r="N32" t="s">
        <v>98</v>
      </c>
      <c r="O32">
        <v>9.4700000000000006E-2</v>
      </c>
    </row>
    <row r="33" spans="1:17" ht="15" thickBot="1">
      <c r="A33" s="79" t="s">
        <v>3</v>
      </c>
      <c r="B33" s="80"/>
      <c r="C33" s="81">
        <f>H27</f>
        <v>0</v>
      </c>
      <c r="D33" s="81"/>
      <c r="E33" s="2"/>
      <c r="G33" s="66" t="s">
        <v>111</v>
      </c>
      <c r="H33" s="67"/>
      <c r="I33" s="4">
        <f>E34</f>
        <v>0</v>
      </c>
      <c r="N33" t="s">
        <v>84</v>
      </c>
      <c r="O33">
        <v>0.1179</v>
      </c>
    </row>
    <row r="34" spans="1:17" ht="15.6" thickTop="1" thickBot="1">
      <c r="A34" s="82" t="s">
        <v>5</v>
      </c>
      <c r="B34" s="83"/>
      <c r="C34" s="84"/>
      <c r="D34" s="84"/>
      <c r="E34" s="4">
        <f>C33*E32</f>
        <v>0</v>
      </c>
      <c r="F34" s="20"/>
      <c r="G34" s="85" t="s">
        <v>38</v>
      </c>
      <c r="H34" s="86"/>
      <c r="I34" s="87"/>
      <c r="N34" t="s">
        <v>83</v>
      </c>
      <c r="O34">
        <v>0.10249</v>
      </c>
    </row>
    <row r="35" spans="1:17" ht="15" thickTop="1">
      <c r="G35" s="48" t="s">
        <v>33</v>
      </c>
      <c r="H35" s="49"/>
      <c r="I35" s="3">
        <f>I32-I33</f>
        <v>0</v>
      </c>
      <c r="N35" t="s">
        <v>65</v>
      </c>
      <c r="O35">
        <v>0.13031000000000001</v>
      </c>
    </row>
    <row r="36" spans="1:17">
      <c r="G36" s="48" t="s">
        <v>14</v>
      </c>
      <c r="H36" s="49"/>
      <c r="I36" s="3">
        <f>I35*15</f>
        <v>0</v>
      </c>
      <c r="N36" t="s">
        <v>97</v>
      </c>
      <c r="O36">
        <v>0.10688</v>
      </c>
    </row>
    <row r="37" spans="1:17" ht="15" thickBot="1">
      <c r="G37" s="66" t="s">
        <v>25</v>
      </c>
      <c r="H37" s="67"/>
      <c r="I37" s="4">
        <f>H23</f>
        <v>0</v>
      </c>
      <c r="J37" s="68" t="s">
        <v>10</v>
      </c>
      <c r="K37" s="68"/>
      <c r="L37" s="33" t="e">
        <f>I36/I37</f>
        <v>#DIV/0!</v>
      </c>
      <c r="N37" t="s">
        <v>56</v>
      </c>
      <c r="O37">
        <v>0.11311</v>
      </c>
    </row>
    <row r="38" spans="1:17" ht="15" thickTop="1">
      <c r="N38" t="s">
        <v>66</v>
      </c>
      <c r="O38">
        <v>0.1106</v>
      </c>
    </row>
    <row r="39" spans="1:17">
      <c r="N39" t="s">
        <v>88</v>
      </c>
      <c r="O39">
        <v>0.11848</v>
      </c>
    </row>
    <row r="40" spans="1:17">
      <c r="N40" t="s">
        <v>67</v>
      </c>
      <c r="O40">
        <v>0.10424</v>
      </c>
    </row>
    <row r="41" spans="1:17">
      <c r="N41" t="s">
        <v>79</v>
      </c>
      <c r="O41">
        <v>0.1095</v>
      </c>
    </row>
    <row r="42" spans="1:17">
      <c r="N42" t="s">
        <v>70</v>
      </c>
      <c r="O42">
        <v>0.10682999999999999</v>
      </c>
    </row>
    <row r="43" spans="1:17">
      <c r="N43" t="s">
        <v>89</v>
      </c>
      <c r="O43">
        <v>0.10785</v>
      </c>
    </row>
    <row r="44" spans="1:17">
      <c r="N44" t="s">
        <v>69</v>
      </c>
      <c r="O44">
        <v>0.10983</v>
      </c>
    </row>
    <row r="45" spans="1:17">
      <c r="N45" t="s">
        <v>90</v>
      </c>
      <c r="O45">
        <v>0.10758</v>
      </c>
      <c r="Q45">
        <v>10.08</v>
      </c>
    </row>
    <row r="46" spans="1:17">
      <c r="N46" t="s">
        <v>102</v>
      </c>
    </row>
  </sheetData>
  <sheetProtection password="CC59" sheet="1" objects="1" scenarios="1"/>
  <protectedRanges>
    <protectedRange sqref="E4 E6 B12:D23 F17 H19:H22" name="Range1"/>
  </protectedRanges>
  <mergeCells count="51">
    <mergeCell ref="C14:D14"/>
    <mergeCell ref="E4:H4"/>
    <mergeCell ref="K4:L4"/>
    <mergeCell ref="E6:H6"/>
    <mergeCell ref="A8:C8"/>
    <mergeCell ref="D8:F8"/>
    <mergeCell ref="G8:I8"/>
    <mergeCell ref="J8:L8"/>
    <mergeCell ref="A10:D10"/>
    <mergeCell ref="E10:H10"/>
    <mergeCell ref="C11:D11"/>
    <mergeCell ref="C12:D12"/>
    <mergeCell ref="C13:D13"/>
    <mergeCell ref="C15:D15"/>
    <mergeCell ref="E15:I15"/>
    <mergeCell ref="C16:D16"/>
    <mergeCell ref="F16:G16"/>
    <mergeCell ref="C17:D17"/>
    <mergeCell ref="F17:G17"/>
    <mergeCell ref="C18:D18"/>
    <mergeCell ref="E18:H18"/>
    <mergeCell ref="C19:D19"/>
    <mergeCell ref="E19:G19"/>
    <mergeCell ref="C20:D20"/>
    <mergeCell ref="E20:G20"/>
    <mergeCell ref="A31:B31"/>
    <mergeCell ref="C31:D31"/>
    <mergeCell ref="G31:H31"/>
    <mergeCell ref="C21:D21"/>
    <mergeCell ref="E21:G21"/>
    <mergeCell ref="C22:D22"/>
    <mergeCell ref="E22:G22"/>
    <mergeCell ref="C23:D23"/>
    <mergeCell ref="A26:B26"/>
    <mergeCell ref="F26:G26"/>
    <mergeCell ref="A27:B27"/>
    <mergeCell ref="F27:G27"/>
    <mergeCell ref="A28:B28"/>
    <mergeCell ref="F28:G28"/>
    <mergeCell ref="G30:I30"/>
    <mergeCell ref="A32:B32"/>
    <mergeCell ref="C32:D32"/>
    <mergeCell ref="G32:H32"/>
    <mergeCell ref="A33:B33"/>
    <mergeCell ref="C33:D33"/>
    <mergeCell ref="G33:H33"/>
    <mergeCell ref="A34:B34"/>
    <mergeCell ref="C34:D34"/>
    <mergeCell ref="G34:I34"/>
    <mergeCell ref="G37:H37"/>
    <mergeCell ref="J37:K37"/>
  </mergeCells>
  <conditionalFormatting sqref="L37">
    <cfRule type="cellIs" dxfId="5" priority="1" operator="lessThan">
      <formula>1</formula>
    </cfRule>
    <cfRule type="cellIs" dxfId="4" priority="2" operator="greaterThan">
      <formula>1</formula>
    </cfRule>
    <cfRule type="cellIs" dxfId="3" priority="3" operator="equal">
      <formula>1</formula>
    </cfRule>
  </conditionalFormatting>
  <dataValidations count="1">
    <dataValidation type="list" allowBlank="1" showInputMessage="1" showErrorMessage="1" sqref="F17:G17">
      <formula1>$Q$1:$Q$5</formula1>
    </dataValidation>
  </dataValidations>
  <pageMargins left="0.2" right="0.2" top="0.25" bottom="0.25" header="0.3" footer="0.3"/>
  <pageSetup orientation="landscape" r:id="rId1"/>
  <headerFooter>
    <oddHeader>&amp;RAttachment 7</oddHeader>
    <oddFooter>&amp;R12-1-2015 blc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6"/>
  <sheetViews>
    <sheetView showGridLines="0" zoomScaleNormal="100" workbookViewId="0">
      <selection activeCell="C13" sqref="C13:D13"/>
    </sheetView>
  </sheetViews>
  <sheetFormatPr defaultRowHeight="14.4"/>
  <cols>
    <col min="1" max="1" width="11" customWidth="1"/>
    <col min="2" max="2" width="11.44140625" customWidth="1"/>
    <col min="3" max="3" width="11" customWidth="1"/>
    <col min="4" max="4" width="9.44140625" customWidth="1"/>
    <col min="5" max="5" width="9.6640625" customWidth="1"/>
    <col min="6" max="6" width="11.33203125" customWidth="1"/>
    <col min="7" max="7" width="10" customWidth="1"/>
    <col min="8" max="8" width="13.44140625" customWidth="1"/>
    <col min="9" max="9" width="12" customWidth="1"/>
    <col min="10" max="10" width="7.44140625" customWidth="1"/>
    <col min="11" max="11" width="7.6640625" customWidth="1"/>
    <col min="12" max="12" width="9.5546875" bestFit="1" customWidth="1"/>
    <col min="13" max="13" width="16.109375" customWidth="1"/>
    <col min="14" max="14" width="14.6640625" hidden="1" customWidth="1"/>
    <col min="15" max="16" width="8.88671875" hidden="1" customWidth="1"/>
    <col min="17" max="17" width="11.88671875" hidden="1" customWidth="1"/>
    <col min="18" max="18" width="11.6640625" hidden="1" customWidth="1"/>
    <col min="19" max="19" width="8.88671875" customWidth="1"/>
  </cols>
  <sheetData>
    <row r="1" spans="1:18" ht="15" customHeight="1">
      <c r="D1" s="21" t="s">
        <v>120</v>
      </c>
      <c r="N1" s="39" t="s">
        <v>101</v>
      </c>
      <c r="O1" s="38" t="s">
        <v>95</v>
      </c>
      <c r="Q1" t="s">
        <v>99</v>
      </c>
      <c r="R1" s="59">
        <v>11.63</v>
      </c>
    </row>
    <row r="2" spans="1:18" ht="27.6">
      <c r="C2" s="47" t="s">
        <v>104</v>
      </c>
      <c r="N2" t="s">
        <v>82</v>
      </c>
      <c r="O2">
        <v>9.3939999999999996E-2</v>
      </c>
      <c r="Q2" t="s">
        <v>86</v>
      </c>
      <c r="R2" s="59">
        <v>11.96</v>
      </c>
    </row>
    <row r="3" spans="1:18">
      <c r="E3" s="1"/>
      <c r="F3" s="1"/>
      <c r="G3" s="1"/>
      <c r="H3" s="1"/>
      <c r="N3" t="s">
        <v>99</v>
      </c>
      <c r="O3">
        <v>0.11322</v>
      </c>
      <c r="Q3" t="s">
        <v>105</v>
      </c>
      <c r="R3" s="59">
        <v>9.14</v>
      </c>
    </row>
    <row r="4" spans="1:18" ht="15" thickBot="1">
      <c r="C4" t="s">
        <v>41</v>
      </c>
      <c r="E4" s="110"/>
      <c r="F4" s="111"/>
      <c r="G4" s="111"/>
      <c r="H4" s="112"/>
      <c r="J4" t="s">
        <v>42</v>
      </c>
      <c r="K4" s="113">
        <f ca="1">TODAY()</f>
        <v>42444</v>
      </c>
      <c r="L4" s="114"/>
      <c r="N4" t="s">
        <v>61</v>
      </c>
      <c r="O4">
        <v>0.10872</v>
      </c>
      <c r="Q4" t="s">
        <v>103</v>
      </c>
      <c r="R4" s="59">
        <v>9.14</v>
      </c>
    </row>
    <row r="5" spans="1:18">
      <c r="N5" t="s">
        <v>93</v>
      </c>
      <c r="O5">
        <v>8.4680000000000005E-2</v>
      </c>
      <c r="Q5" t="s">
        <v>102</v>
      </c>
      <c r="R5" s="59">
        <v>10.08</v>
      </c>
    </row>
    <row r="6" spans="1:18" ht="15" thickBot="1">
      <c r="C6" t="s">
        <v>43</v>
      </c>
      <c r="E6" s="110"/>
      <c r="F6" s="111"/>
      <c r="G6" s="111"/>
      <c r="H6" s="112"/>
      <c r="N6" t="s">
        <v>59</v>
      </c>
      <c r="O6">
        <v>9.7129999999999994E-2</v>
      </c>
    </row>
    <row r="7" spans="1:18">
      <c r="E7" s="1"/>
      <c r="F7" s="1"/>
      <c r="G7" s="1"/>
      <c r="H7" s="1"/>
      <c r="N7" t="s">
        <v>85</v>
      </c>
      <c r="O7">
        <v>8.3239999999999995E-2</v>
      </c>
    </row>
    <row r="8" spans="1:18" ht="18">
      <c r="A8" s="115" t="s">
        <v>30</v>
      </c>
      <c r="B8" s="115"/>
      <c r="C8" s="115"/>
      <c r="D8" s="116" t="s">
        <v>121</v>
      </c>
      <c r="E8" s="116"/>
      <c r="F8" s="116"/>
      <c r="G8" s="117" t="s">
        <v>28</v>
      </c>
      <c r="H8" s="117"/>
      <c r="I8" s="117"/>
      <c r="J8" s="118" t="s">
        <v>32</v>
      </c>
      <c r="K8" s="118"/>
      <c r="L8" s="118"/>
      <c r="N8" t="s">
        <v>94</v>
      </c>
      <c r="O8">
        <v>8.4599999999999995E-2</v>
      </c>
    </row>
    <row r="9" spans="1:18" ht="15" thickBot="1">
      <c r="N9" t="s">
        <v>68</v>
      </c>
      <c r="O9">
        <v>0.13161999999999999</v>
      </c>
    </row>
    <row r="10" spans="1:18" ht="16.2" thickTop="1">
      <c r="A10" s="73" t="s">
        <v>127</v>
      </c>
      <c r="B10" s="74"/>
      <c r="C10" s="74"/>
      <c r="D10" s="75"/>
      <c r="E10" s="121"/>
      <c r="F10" s="122"/>
      <c r="G10" s="122"/>
      <c r="H10" s="123"/>
      <c r="N10" t="s">
        <v>91</v>
      </c>
      <c r="O10">
        <v>8.6290000000000006E-2</v>
      </c>
    </row>
    <row r="11" spans="1:18">
      <c r="A11" s="22" t="s">
        <v>0</v>
      </c>
      <c r="B11" s="23" t="s">
        <v>123</v>
      </c>
      <c r="C11" s="108" t="s">
        <v>2</v>
      </c>
      <c r="D11" s="109"/>
      <c r="F11" s="60"/>
      <c r="G11" s="60"/>
      <c r="N11" t="s">
        <v>76</v>
      </c>
      <c r="O11">
        <v>0.10485</v>
      </c>
    </row>
    <row r="12" spans="1:18">
      <c r="A12" s="8" t="s">
        <v>44</v>
      </c>
      <c r="B12" s="43"/>
      <c r="C12" s="96"/>
      <c r="D12" s="98"/>
      <c r="F12" s="61"/>
      <c r="G12" s="61"/>
      <c r="N12" t="s">
        <v>80</v>
      </c>
      <c r="O12">
        <v>0.11132</v>
      </c>
    </row>
    <row r="13" spans="1:18">
      <c r="A13" s="8" t="s">
        <v>45</v>
      </c>
      <c r="B13" s="43"/>
      <c r="C13" s="96"/>
      <c r="D13" s="98"/>
      <c r="F13" s="61"/>
      <c r="G13" s="61"/>
      <c r="N13" t="s">
        <v>74</v>
      </c>
      <c r="O13">
        <v>0.11990000000000001</v>
      </c>
    </row>
    <row r="14" spans="1:18" ht="15" thickBot="1">
      <c r="A14" s="8" t="s">
        <v>46</v>
      </c>
      <c r="B14" s="43"/>
      <c r="C14" s="96"/>
      <c r="D14" s="98"/>
      <c r="F14" s="62"/>
      <c r="G14" s="62"/>
      <c r="N14" t="s">
        <v>75</v>
      </c>
      <c r="O14">
        <v>0.10485</v>
      </c>
    </row>
    <row r="15" spans="1:18" ht="16.2" thickTop="1">
      <c r="A15" s="8" t="s">
        <v>47</v>
      </c>
      <c r="B15" s="43"/>
      <c r="C15" s="96"/>
      <c r="D15" s="98"/>
      <c r="E15" s="73" t="s">
        <v>20</v>
      </c>
      <c r="F15" s="74"/>
      <c r="G15" s="74"/>
      <c r="H15" s="74"/>
      <c r="I15" s="75"/>
      <c r="N15" t="s">
        <v>71</v>
      </c>
      <c r="O15">
        <v>0.10185</v>
      </c>
    </row>
    <row r="16" spans="1:18">
      <c r="A16" s="8" t="s">
        <v>48</v>
      </c>
      <c r="B16" s="43"/>
      <c r="C16" s="96"/>
      <c r="D16" s="98"/>
      <c r="E16" s="48"/>
      <c r="F16" s="119"/>
      <c r="G16" s="120"/>
      <c r="H16" s="63"/>
      <c r="I16" s="2"/>
      <c r="N16" t="s">
        <v>96</v>
      </c>
      <c r="O16">
        <v>0.10688</v>
      </c>
    </row>
    <row r="17" spans="1:15" ht="15" thickBot="1">
      <c r="A17" s="8" t="s">
        <v>49</v>
      </c>
      <c r="B17" s="43"/>
      <c r="C17" s="96"/>
      <c r="D17" s="98"/>
      <c r="E17" s="6" t="s">
        <v>23</v>
      </c>
      <c r="F17" s="71" t="s">
        <v>99</v>
      </c>
      <c r="G17" s="72"/>
      <c r="H17" s="57">
        <f>LOOKUP(F17, Q1:Q6, R1:R6)</f>
        <v>11.63</v>
      </c>
      <c r="I17" s="40" t="s">
        <v>24</v>
      </c>
      <c r="N17" t="s">
        <v>86</v>
      </c>
      <c r="O17">
        <v>0.10403</v>
      </c>
    </row>
    <row r="18" spans="1:15" ht="16.2" thickTop="1">
      <c r="A18" s="8" t="s">
        <v>50</v>
      </c>
      <c r="B18" s="43"/>
      <c r="C18" s="96"/>
      <c r="D18" s="97"/>
      <c r="E18" s="103" t="s">
        <v>34</v>
      </c>
      <c r="F18" s="104"/>
      <c r="G18" s="104"/>
      <c r="H18" s="105"/>
      <c r="N18" t="s">
        <v>87</v>
      </c>
      <c r="O18">
        <v>0.1002</v>
      </c>
    </row>
    <row r="19" spans="1:15">
      <c r="A19" s="8" t="s">
        <v>51</v>
      </c>
      <c r="B19" s="43"/>
      <c r="C19" s="96"/>
      <c r="D19" s="97"/>
      <c r="E19" s="106" t="s">
        <v>35</v>
      </c>
      <c r="F19" s="107"/>
      <c r="G19" s="107"/>
      <c r="H19" s="55"/>
      <c r="N19" t="s">
        <v>57</v>
      </c>
      <c r="O19">
        <v>0.10482</v>
      </c>
    </row>
    <row r="20" spans="1:15">
      <c r="A20" s="8" t="s">
        <v>52</v>
      </c>
      <c r="B20" s="43"/>
      <c r="C20" s="96"/>
      <c r="D20" s="97"/>
      <c r="E20" s="106" t="s">
        <v>39</v>
      </c>
      <c r="F20" s="107"/>
      <c r="G20" s="107"/>
      <c r="H20" s="55"/>
      <c r="M20" s="34"/>
      <c r="N20" t="s">
        <v>60</v>
      </c>
      <c r="O20">
        <v>0.10675999999999999</v>
      </c>
    </row>
    <row r="21" spans="1:15">
      <c r="A21" s="8" t="s">
        <v>53</v>
      </c>
      <c r="B21" s="43"/>
      <c r="C21" s="96"/>
      <c r="D21" s="97"/>
      <c r="E21" s="79" t="s">
        <v>37</v>
      </c>
      <c r="F21" s="80"/>
      <c r="G21" s="80"/>
      <c r="H21" s="55"/>
      <c r="N21" t="s">
        <v>64</v>
      </c>
      <c r="O21">
        <v>9.6360000000000001E-2</v>
      </c>
    </row>
    <row r="22" spans="1:15" ht="15" thickBot="1">
      <c r="A22" s="8" t="s">
        <v>54</v>
      </c>
      <c r="B22" s="43"/>
      <c r="C22" s="96"/>
      <c r="D22" s="98"/>
      <c r="E22" s="99" t="s">
        <v>40</v>
      </c>
      <c r="F22" s="100"/>
      <c r="G22" s="95"/>
      <c r="H22" s="56"/>
      <c r="N22" t="s">
        <v>72</v>
      </c>
      <c r="O22">
        <v>8.7929999999999994E-2</v>
      </c>
    </row>
    <row r="23" spans="1:15" ht="15.6" thickTop="1" thickBot="1">
      <c r="A23" s="8" t="s">
        <v>55</v>
      </c>
      <c r="B23" s="44"/>
      <c r="C23" s="101"/>
      <c r="D23" s="102"/>
      <c r="G23" s="19" t="s">
        <v>36</v>
      </c>
      <c r="H23" s="7">
        <f>SUM($H$19:$H$22)</f>
        <v>0</v>
      </c>
      <c r="N23" t="s">
        <v>58</v>
      </c>
      <c r="O23">
        <v>0.11801</v>
      </c>
    </row>
    <row r="24" spans="1:15" ht="15.6" thickTop="1" thickBot="1">
      <c r="C24" s="1"/>
      <c r="D24" s="1"/>
      <c r="E24" s="1"/>
      <c r="N24" t="s">
        <v>77</v>
      </c>
      <c r="O24">
        <v>9.3079999999999996E-2</v>
      </c>
    </row>
    <row r="25" spans="1:15" ht="16.2" thickTop="1">
      <c r="A25" s="12"/>
      <c r="B25" s="13"/>
      <c r="C25" s="13"/>
      <c r="D25" s="13"/>
      <c r="E25" s="14"/>
      <c r="F25" s="12" t="s">
        <v>122</v>
      </c>
      <c r="G25" s="13"/>
      <c r="H25" s="13"/>
      <c r="I25" s="36"/>
      <c r="K25" s="35"/>
      <c r="N25" t="s">
        <v>81</v>
      </c>
      <c r="O25">
        <v>8.3220000000000002E-2</v>
      </c>
    </row>
    <row r="26" spans="1:15">
      <c r="A26" s="88"/>
      <c r="B26" s="89"/>
      <c r="C26" s="49" t="s">
        <v>1</v>
      </c>
      <c r="D26" s="11" t="s">
        <v>2</v>
      </c>
      <c r="E26" s="10"/>
      <c r="F26" s="94" t="s">
        <v>106</v>
      </c>
      <c r="G26" s="80"/>
      <c r="H26" s="50">
        <f>C27-C28</f>
        <v>0</v>
      </c>
      <c r="I26" s="50"/>
      <c r="N26" t="s">
        <v>100</v>
      </c>
      <c r="O26">
        <v>0.15548999999999999</v>
      </c>
    </row>
    <row r="27" spans="1:15">
      <c r="A27" s="79" t="s">
        <v>11</v>
      </c>
      <c r="B27" s="80"/>
      <c r="C27" s="49">
        <f>SUM(B12:B23)</f>
        <v>0</v>
      </c>
      <c r="D27" s="15">
        <f>SUM(C12:C23)</f>
        <v>0</v>
      </c>
      <c r="E27" s="16"/>
      <c r="F27" s="94" t="s">
        <v>108</v>
      </c>
      <c r="G27" s="80"/>
      <c r="H27" s="54">
        <f>20479000*H26/1000000</f>
        <v>0</v>
      </c>
      <c r="I27" s="51"/>
      <c r="N27" t="s">
        <v>92</v>
      </c>
      <c r="O27">
        <v>7.8570000000000001E-2</v>
      </c>
    </row>
    <row r="28" spans="1:15" ht="15" thickBot="1">
      <c r="A28" s="82"/>
      <c r="B28" s="83"/>
      <c r="C28" s="53"/>
      <c r="D28" s="17"/>
      <c r="E28" s="18"/>
      <c r="F28" s="95"/>
      <c r="G28" s="83"/>
      <c r="H28" s="52"/>
      <c r="I28" s="52"/>
      <c r="N28" t="s">
        <v>62</v>
      </c>
      <c r="O28">
        <v>0.1106</v>
      </c>
    </row>
    <row r="29" spans="1:15" ht="15.6" thickTop="1" thickBot="1">
      <c r="N29" t="s">
        <v>78</v>
      </c>
      <c r="O29">
        <v>0.12056</v>
      </c>
    </row>
    <row r="30" spans="1:15" ht="16.2" thickTop="1">
      <c r="A30" s="65" t="s">
        <v>13</v>
      </c>
      <c r="B30" s="45"/>
      <c r="C30" s="45"/>
      <c r="D30" s="45"/>
      <c r="E30" s="46"/>
      <c r="G30" s="76" t="s">
        <v>109</v>
      </c>
      <c r="H30" s="77"/>
      <c r="I30" s="78"/>
      <c r="N30" t="s">
        <v>63</v>
      </c>
      <c r="O30">
        <v>0.10042</v>
      </c>
    </row>
    <row r="31" spans="1:15">
      <c r="A31" s="88"/>
      <c r="B31" s="89"/>
      <c r="C31" s="89" t="s">
        <v>1</v>
      </c>
      <c r="D31" s="89"/>
      <c r="E31" s="5" t="s">
        <v>2</v>
      </c>
      <c r="G31" s="90"/>
      <c r="H31" s="91"/>
      <c r="I31" s="2" t="s">
        <v>2</v>
      </c>
      <c r="N31" t="s">
        <v>73</v>
      </c>
      <c r="O31">
        <v>8.7599999999999997E-2</v>
      </c>
    </row>
    <row r="32" spans="1:15">
      <c r="A32" s="79" t="s">
        <v>4</v>
      </c>
      <c r="B32" s="80"/>
      <c r="C32" s="89"/>
      <c r="D32" s="89"/>
      <c r="E32" s="31">
        <f>H17</f>
        <v>11.63</v>
      </c>
      <c r="G32" s="92" t="s">
        <v>124</v>
      </c>
      <c r="H32" s="93"/>
      <c r="I32" s="3">
        <f>D27-D28</f>
        <v>0</v>
      </c>
      <c r="N32" t="s">
        <v>98</v>
      </c>
      <c r="O32">
        <v>9.4700000000000006E-2</v>
      </c>
    </row>
    <row r="33" spans="1:17" ht="15" thickBot="1">
      <c r="A33" s="79" t="s">
        <v>3</v>
      </c>
      <c r="B33" s="80"/>
      <c r="C33" s="81">
        <f>H27</f>
        <v>0</v>
      </c>
      <c r="D33" s="81"/>
      <c r="E33" s="2"/>
      <c r="G33" s="66" t="s">
        <v>111</v>
      </c>
      <c r="H33" s="67"/>
      <c r="I33" s="4">
        <f>E34</f>
        <v>0</v>
      </c>
      <c r="N33" t="s">
        <v>84</v>
      </c>
      <c r="O33">
        <v>0.1179</v>
      </c>
    </row>
    <row r="34" spans="1:17" ht="15.6" thickTop="1" thickBot="1">
      <c r="A34" s="82" t="s">
        <v>5</v>
      </c>
      <c r="B34" s="83"/>
      <c r="C34" s="84"/>
      <c r="D34" s="84"/>
      <c r="E34" s="4">
        <f>C33*E32</f>
        <v>0</v>
      </c>
      <c r="F34" s="20"/>
      <c r="G34" s="85" t="s">
        <v>38</v>
      </c>
      <c r="H34" s="86"/>
      <c r="I34" s="87"/>
      <c r="N34" t="s">
        <v>83</v>
      </c>
      <c r="O34">
        <v>0.10249</v>
      </c>
    </row>
    <row r="35" spans="1:17" ht="15" thickTop="1">
      <c r="G35" s="48" t="s">
        <v>33</v>
      </c>
      <c r="H35" s="49"/>
      <c r="I35" s="3">
        <f>I32-I33</f>
        <v>0</v>
      </c>
      <c r="N35" t="s">
        <v>65</v>
      </c>
      <c r="O35">
        <v>0.13031000000000001</v>
      </c>
    </row>
    <row r="36" spans="1:17">
      <c r="G36" s="48" t="s">
        <v>14</v>
      </c>
      <c r="H36" s="49"/>
      <c r="I36" s="3">
        <f>I35*15</f>
        <v>0</v>
      </c>
      <c r="N36" t="s">
        <v>97</v>
      </c>
      <c r="O36">
        <v>0.10688</v>
      </c>
    </row>
    <row r="37" spans="1:17" ht="15" thickBot="1">
      <c r="G37" s="66" t="s">
        <v>25</v>
      </c>
      <c r="H37" s="67"/>
      <c r="I37" s="4">
        <f>H23</f>
        <v>0</v>
      </c>
      <c r="J37" s="68" t="s">
        <v>10</v>
      </c>
      <c r="K37" s="68"/>
      <c r="L37" s="33" t="e">
        <f>I36/I37</f>
        <v>#DIV/0!</v>
      </c>
      <c r="N37" t="s">
        <v>56</v>
      </c>
      <c r="O37">
        <v>0.11311</v>
      </c>
    </row>
    <row r="38" spans="1:17" ht="15" thickTop="1">
      <c r="N38" t="s">
        <v>66</v>
      </c>
      <c r="O38">
        <v>0.1106</v>
      </c>
    </row>
    <row r="39" spans="1:17">
      <c r="N39" t="s">
        <v>88</v>
      </c>
      <c r="O39">
        <v>0.11848</v>
      </c>
    </row>
    <row r="40" spans="1:17">
      <c r="N40" t="s">
        <v>67</v>
      </c>
      <c r="O40">
        <v>0.10424</v>
      </c>
    </row>
    <row r="41" spans="1:17">
      <c r="N41" t="s">
        <v>79</v>
      </c>
      <c r="O41">
        <v>0.1095</v>
      </c>
    </row>
    <row r="42" spans="1:17">
      <c r="N42" t="s">
        <v>70</v>
      </c>
      <c r="O42">
        <v>0.10682999999999999</v>
      </c>
    </row>
    <row r="43" spans="1:17">
      <c r="N43" t="s">
        <v>89</v>
      </c>
      <c r="O43">
        <v>0.10785</v>
      </c>
    </row>
    <row r="44" spans="1:17">
      <c r="N44" t="s">
        <v>69</v>
      </c>
      <c r="O44">
        <v>0.10983</v>
      </c>
    </row>
    <row r="45" spans="1:17">
      <c r="N45" t="s">
        <v>90</v>
      </c>
      <c r="O45">
        <v>0.10758</v>
      </c>
      <c r="Q45">
        <v>10.08</v>
      </c>
    </row>
    <row r="46" spans="1:17">
      <c r="N46" t="s">
        <v>102</v>
      </c>
    </row>
  </sheetData>
  <sheetProtection password="CC59" sheet="1" objects="1" scenarios="1"/>
  <protectedRanges>
    <protectedRange sqref="E4 E6 B12:D23 F17 H19:H22" name="Range1"/>
  </protectedRanges>
  <mergeCells count="51">
    <mergeCell ref="C14:D14"/>
    <mergeCell ref="E4:H4"/>
    <mergeCell ref="K4:L4"/>
    <mergeCell ref="E6:H6"/>
    <mergeCell ref="A8:C8"/>
    <mergeCell ref="D8:F8"/>
    <mergeCell ref="G8:I8"/>
    <mergeCell ref="J8:L8"/>
    <mergeCell ref="A10:D10"/>
    <mergeCell ref="E10:H10"/>
    <mergeCell ref="C11:D11"/>
    <mergeCell ref="C12:D12"/>
    <mergeCell ref="C13:D13"/>
    <mergeCell ref="C15:D15"/>
    <mergeCell ref="E15:I15"/>
    <mergeCell ref="C16:D16"/>
    <mergeCell ref="F16:G16"/>
    <mergeCell ref="C17:D17"/>
    <mergeCell ref="F17:G17"/>
    <mergeCell ref="C18:D18"/>
    <mergeCell ref="E18:H18"/>
    <mergeCell ref="C19:D19"/>
    <mergeCell ref="E19:G19"/>
    <mergeCell ref="C20:D20"/>
    <mergeCell ref="E20:G20"/>
    <mergeCell ref="A31:B31"/>
    <mergeCell ref="C31:D31"/>
    <mergeCell ref="G31:H31"/>
    <mergeCell ref="C21:D21"/>
    <mergeCell ref="E21:G21"/>
    <mergeCell ref="C22:D22"/>
    <mergeCell ref="E22:G22"/>
    <mergeCell ref="C23:D23"/>
    <mergeCell ref="A26:B26"/>
    <mergeCell ref="F26:G26"/>
    <mergeCell ref="A27:B27"/>
    <mergeCell ref="F27:G27"/>
    <mergeCell ref="A28:B28"/>
    <mergeCell ref="F28:G28"/>
    <mergeCell ref="G30:I30"/>
    <mergeCell ref="A32:B32"/>
    <mergeCell ref="C32:D32"/>
    <mergeCell ref="G32:H32"/>
    <mergeCell ref="A33:B33"/>
    <mergeCell ref="C33:D33"/>
    <mergeCell ref="G33:H33"/>
    <mergeCell ref="A34:B34"/>
    <mergeCell ref="C34:D34"/>
    <mergeCell ref="G34:I34"/>
    <mergeCell ref="G37:H37"/>
    <mergeCell ref="J37:K37"/>
  </mergeCells>
  <conditionalFormatting sqref="L37">
    <cfRule type="cellIs" dxfId="2" priority="1" operator="lessThan">
      <formula>1</formula>
    </cfRule>
    <cfRule type="cellIs" dxfId="1" priority="2" operator="greaterThan">
      <formula>1</formula>
    </cfRule>
    <cfRule type="cellIs" dxfId="0" priority="3" operator="equal">
      <formula>1</formula>
    </cfRule>
  </conditionalFormatting>
  <dataValidations count="1">
    <dataValidation type="list" allowBlank="1" showInputMessage="1" showErrorMessage="1" sqref="F17:G17">
      <formula1>$Q$1:$Q$5</formula1>
    </dataValidation>
  </dataValidations>
  <pageMargins left="0.2" right="0.2" top="0.25" bottom="0.25" header="0.3" footer="0.3"/>
  <pageSetup orientation="landscape" r:id="rId1"/>
  <headerFooter>
    <oddHeader>&amp;RAttachment 7</oddHeader>
    <oddFooter>&amp;R12-1-2015 blc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Ele to NG</vt:lpstr>
      <vt:lpstr>Propane to NG</vt:lpstr>
      <vt:lpstr>Oil to NG</vt:lpstr>
      <vt:lpstr>Coal to 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Waite</dc:creator>
  <cp:lastModifiedBy>mjturner</cp:lastModifiedBy>
  <cp:lastPrinted>2015-12-02T16:31:28Z</cp:lastPrinted>
  <dcterms:created xsi:type="dcterms:W3CDTF">2015-05-12T19:03:47Z</dcterms:created>
  <dcterms:modified xsi:type="dcterms:W3CDTF">2016-03-15T16:39:51Z</dcterms:modified>
</cp:coreProperties>
</file>