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30" yWindow="1155" windowWidth="15330" windowHeight="4320"/>
  </bookViews>
  <sheets>
    <sheet name="RURALCITIES" sheetId="4128" r:id="rId1"/>
  </sheets>
  <definedNames>
    <definedName name="_xlnm.Print_Area" localSheetId="0">RURALCITIES!$A$1:$M$338</definedName>
  </definedNames>
  <calcPr calcId="145621"/>
</workbook>
</file>

<file path=xl/calcChain.xml><?xml version="1.0" encoding="utf-8"?>
<calcChain xmlns="http://schemas.openxmlformats.org/spreadsheetml/2006/main">
  <c r="M335" i="4128" l="1"/>
  <c r="L335" i="4128"/>
  <c r="K335" i="4128"/>
  <c r="J335" i="4128"/>
  <c r="I335" i="4128"/>
  <c r="F335" i="4128"/>
  <c r="C335" i="4128"/>
  <c r="B334" i="4128"/>
  <c r="B333" i="4128"/>
  <c r="B332" i="4128"/>
  <c r="M329" i="4128"/>
  <c r="L329" i="4128"/>
  <c r="K329" i="4128"/>
  <c r="J329" i="4128"/>
  <c r="I329" i="4128"/>
  <c r="H329" i="4128"/>
  <c r="G329" i="4128"/>
  <c r="F329" i="4128"/>
  <c r="E329" i="4128"/>
  <c r="D329" i="4128"/>
  <c r="C329" i="4128"/>
  <c r="B328" i="4128"/>
  <c r="B329" i="4128" s="1"/>
  <c r="B327" i="4128"/>
  <c r="B326" i="4128"/>
  <c r="M323" i="4128"/>
  <c r="L323" i="4128"/>
  <c r="K323" i="4128"/>
  <c r="J323" i="4128"/>
  <c r="I323" i="4128"/>
  <c r="F323" i="4128"/>
  <c r="E323" i="4128"/>
  <c r="D323" i="4128"/>
  <c r="B322" i="4128"/>
  <c r="B323" i="4128" s="1"/>
  <c r="B321" i="4128"/>
  <c r="B320" i="4128"/>
  <c r="M317" i="4128"/>
  <c r="L317" i="4128"/>
  <c r="K317" i="4128"/>
  <c r="J317" i="4128"/>
  <c r="I317" i="4128"/>
  <c r="H317" i="4128"/>
  <c r="G317" i="4128"/>
  <c r="F317" i="4128"/>
  <c r="E317" i="4128"/>
  <c r="D317" i="4128"/>
  <c r="B317" i="4128"/>
  <c r="B316" i="4128"/>
  <c r="B315" i="4128"/>
  <c r="B314" i="4128"/>
  <c r="M311" i="4128"/>
  <c r="L311" i="4128"/>
  <c r="K311" i="4128"/>
  <c r="J311" i="4128"/>
  <c r="I311" i="4128"/>
  <c r="H311" i="4128"/>
  <c r="F311" i="4128"/>
  <c r="E311" i="4128"/>
  <c r="D311" i="4128"/>
  <c r="B310" i="4128"/>
  <c r="B309" i="4128"/>
  <c r="B308" i="4128"/>
  <c r="M305" i="4128"/>
  <c r="L305" i="4128"/>
  <c r="K305" i="4128"/>
  <c r="J305" i="4128"/>
  <c r="I305" i="4128"/>
  <c r="H305" i="4128"/>
  <c r="F305" i="4128"/>
  <c r="D305" i="4128"/>
  <c r="B304" i="4128"/>
  <c r="B303" i="4128"/>
  <c r="B302" i="4128"/>
  <c r="M299" i="4128"/>
  <c r="K299" i="4128"/>
  <c r="J299" i="4128"/>
  <c r="I299" i="4128"/>
  <c r="H299" i="4128"/>
  <c r="F299" i="4128"/>
  <c r="D299" i="4128"/>
  <c r="B298" i="4128"/>
  <c r="B299" i="4128" s="1"/>
  <c r="B297" i="4128"/>
  <c r="B296" i="4128"/>
  <c r="M276" i="4128"/>
  <c r="L276" i="4128"/>
  <c r="K276" i="4128"/>
  <c r="J276" i="4128"/>
  <c r="I276" i="4128"/>
  <c r="H276" i="4128"/>
  <c r="F276" i="4128"/>
  <c r="D276" i="4128"/>
  <c r="C276" i="4128"/>
  <c r="B275" i="4128"/>
  <c r="B274" i="4128"/>
  <c r="B273" i="4128"/>
  <c r="M270" i="4128"/>
  <c r="L270" i="4128"/>
  <c r="K270" i="4128"/>
  <c r="J270" i="4128"/>
  <c r="I270" i="4128"/>
  <c r="H270" i="4128"/>
  <c r="G270" i="4128"/>
  <c r="F270" i="4128"/>
  <c r="E270" i="4128"/>
  <c r="D270" i="4128"/>
  <c r="C270" i="4128"/>
  <c r="B270" i="4128"/>
  <c r="B269" i="4128"/>
  <c r="B268" i="4128"/>
  <c r="B267" i="4128"/>
  <c r="B264" i="4128"/>
  <c r="B263" i="4128"/>
  <c r="B262" i="4128"/>
  <c r="B261" i="4128"/>
  <c r="M258" i="4128"/>
  <c r="K258" i="4128"/>
  <c r="J258" i="4128"/>
  <c r="I258" i="4128"/>
  <c r="H258" i="4128"/>
  <c r="F258" i="4128"/>
  <c r="E258" i="4128"/>
  <c r="D258" i="4128"/>
  <c r="B257" i="4128"/>
  <c r="B256" i="4128"/>
  <c r="B255" i="4128"/>
  <c r="M252" i="4128"/>
  <c r="L252" i="4128"/>
  <c r="K252" i="4128"/>
  <c r="J252" i="4128"/>
  <c r="I252" i="4128"/>
  <c r="H252" i="4128"/>
  <c r="G252" i="4128"/>
  <c r="F252" i="4128"/>
  <c r="E252" i="4128"/>
  <c r="D252" i="4128"/>
  <c r="B252" i="4128"/>
  <c r="B251" i="4128"/>
  <c r="B250" i="4128"/>
  <c r="B249" i="4128"/>
  <c r="M246" i="4128"/>
  <c r="K246" i="4128"/>
  <c r="J246" i="4128"/>
  <c r="I246" i="4128"/>
  <c r="H246" i="4128"/>
  <c r="F246" i="4128"/>
  <c r="D246" i="4128"/>
  <c r="B245" i="4128"/>
  <c r="B244" i="4128"/>
  <c r="B243" i="4128"/>
  <c r="M223" i="4128"/>
  <c r="L223" i="4128"/>
  <c r="K223" i="4128"/>
  <c r="J223" i="4128"/>
  <c r="I223" i="4128"/>
  <c r="H223" i="4128"/>
  <c r="F223" i="4128"/>
  <c r="E223" i="4128"/>
  <c r="D223" i="4128"/>
  <c r="B222" i="4128"/>
  <c r="B223" i="4128" s="1"/>
  <c r="B221" i="4128"/>
  <c r="B220" i="4128"/>
  <c r="M217" i="4128"/>
  <c r="K217" i="4128"/>
  <c r="J217" i="4128"/>
  <c r="I217" i="4128"/>
  <c r="H217" i="4128"/>
  <c r="F217" i="4128"/>
  <c r="E217" i="4128"/>
  <c r="D217" i="4128"/>
  <c r="B216" i="4128"/>
  <c r="B215" i="4128"/>
  <c r="B214" i="4128"/>
  <c r="M211" i="4128"/>
  <c r="L211" i="4128"/>
  <c r="K211" i="4128"/>
  <c r="J211" i="4128"/>
  <c r="I211" i="4128"/>
  <c r="H211" i="4128"/>
  <c r="F211" i="4128"/>
  <c r="E211" i="4128"/>
  <c r="D211" i="4128"/>
  <c r="B210" i="4128"/>
  <c r="B209" i="4128"/>
  <c r="B208" i="4128"/>
  <c r="M205" i="4128"/>
  <c r="L205" i="4128"/>
  <c r="K205" i="4128"/>
  <c r="J205" i="4128"/>
  <c r="I205" i="4128"/>
  <c r="H205" i="4128"/>
  <c r="F205" i="4128"/>
  <c r="E205" i="4128"/>
  <c r="D205" i="4128"/>
  <c r="B204" i="4128"/>
  <c r="B203" i="4128"/>
  <c r="B202" i="4128"/>
  <c r="M199" i="4128"/>
  <c r="L199" i="4128"/>
  <c r="K199" i="4128"/>
  <c r="J199" i="4128"/>
  <c r="I199" i="4128"/>
  <c r="H199" i="4128"/>
  <c r="G199" i="4128"/>
  <c r="F199" i="4128"/>
  <c r="E199" i="4128"/>
  <c r="D199" i="4128"/>
  <c r="C199" i="4128"/>
  <c r="B199" i="4128"/>
  <c r="B198" i="4128"/>
  <c r="B197" i="4128"/>
  <c r="B196" i="4128"/>
  <c r="M193" i="4128"/>
  <c r="K193" i="4128"/>
  <c r="E193" i="4128"/>
  <c r="M192" i="4128"/>
  <c r="H192" i="4128"/>
  <c r="H193" i="4128" s="1"/>
  <c r="F192" i="4128"/>
  <c r="F193" i="4128" s="1"/>
  <c r="D192" i="4128"/>
  <c r="D193" i="4128" s="1"/>
  <c r="M191" i="4128"/>
  <c r="H191" i="4128"/>
  <c r="F191" i="4128"/>
  <c r="D191" i="4128"/>
  <c r="B191" i="4128"/>
  <c r="M190" i="4128"/>
  <c r="H190" i="4128"/>
  <c r="F190" i="4128"/>
  <c r="D190" i="4128"/>
  <c r="B190" i="4128" s="1"/>
  <c r="M187" i="4128"/>
  <c r="L187" i="4128"/>
  <c r="K187" i="4128"/>
  <c r="J187" i="4128"/>
  <c r="I187" i="4128"/>
  <c r="H187" i="4128"/>
  <c r="F187" i="4128"/>
  <c r="E187" i="4128"/>
  <c r="D187" i="4128"/>
  <c r="B186" i="4128"/>
  <c r="B187" i="4128" s="1"/>
  <c r="B185" i="4128"/>
  <c r="B184" i="4128"/>
  <c r="M169" i="4128"/>
  <c r="L169" i="4128"/>
  <c r="K169" i="4128"/>
  <c r="J169" i="4128"/>
  <c r="I169" i="4128"/>
  <c r="H169" i="4128"/>
  <c r="G169" i="4128"/>
  <c r="F169" i="4128"/>
  <c r="D169" i="4128"/>
  <c r="B169" i="4128"/>
  <c r="B168" i="4128"/>
  <c r="B167" i="4128"/>
  <c r="B166" i="4128"/>
  <c r="M163" i="4128"/>
  <c r="F163" i="4128"/>
  <c r="D163" i="4128"/>
  <c r="B162" i="4128"/>
  <c r="B163" i="4128" s="1"/>
  <c r="B161" i="4128"/>
  <c r="B160" i="4128"/>
  <c r="M157" i="4128"/>
  <c r="L157" i="4128"/>
  <c r="K157" i="4128"/>
  <c r="J157" i="4128"/>
  <c r="I157" i="4128"/>
  <c r="H157" i="4128"/>
  <c r="F157" i="4128"/>
  <c r="D157" i="4128"/>
  <c r="B156" i="4128"/>
  <c r="B155" i="4128"/>
  <c r="B154" i="4128"/>
  <c r="M151" i="4128"/>
  <c r="L151" i="4128"/>
  <c r="K151" i="4128"/>
  <c r="J151" i="4128"/>
  <c r="I151" i="4128"/>
  <c r="H151" i="4128"/>
  <c r="F151" i="4128"/>
  <c r="D151" i="4128"/>
  <c r="B150" i="4128"/>
  <c r="B149" i="4128"/>
  <c r="B148" i="4128"/>
  <c r="M145" i="4128"/>
  <c r="L145" i="4128"/>
  <c r="J145" i="4128"/>
  <c r="I145" i="4128"/>
  <c r="H145" i="4128"/>
  <c r="F145" i="4128"/>
  <c r="B144" i="4128"/>
  <c r="B143" i="4128"/>
  <c r="B142" i="4128"/>
  <c r="M139" i="4128"/>
  <c r="K139" i="4128"/>
  <c r="J139" i="4128"/>
  <c r="F139" i="4128"/>
  <c r="D139" i="4128"/>
  <c r="B138" i="4128"/>
  <c r="B137" i="4128"/>
  <c r="B136" i="4128"/>
  <c r="M133" i="4128"/>
  <c r="L133" i="4128"/>
  <c r="K133" i="4128"/>
  <c r="J133" i="4128"/>
  <c r="I133" i="4128"/>
  <c r="H133" i="4128"/>
  <c r="F133" i="4128"/>
  <c r="E133" i="4128"/>
  <c r="D133" i="4128"/>
  <c r="B132" i="4128"/>
  <c r="B133" i="4128" s="1"/>
  <c r="B131" i="4128"/>
  <c r="B130" i="4128"/>
  <c r="M127" i="4128"/>
  <c r="L127" i="4128"/>
  <c r="K127" i="4128"/>
  <c r="J127" i="4128"/>
  <c r="H127" i="4128"/>
  <c r="F127" i="4128"/>
  <c r="E127" i="4128"/>
  <c r="D127" i="4128"/>
  <c r="B126" i="4128"/>
  <c r="B127" i="4128" s="1"/>
  <c r="B125" i="4128"/>
  <c r="B124" i="4128"/>
  <c r="M109" i="4128"/>
  <c r="K109" i="4128"/>
  <c r="F109" i="4128"/>
  <c r="D109" i="4128"/>
  <c r="B108" i="4128"/>
  <c r="B107" i="4128"/>
  <c r="B106" i="4128"/>
  <c r="M103" i="4128"/>
  <c r="L103" i="4128"/>
  <c r="K103" i="4128"/>
  <c r="J103" i="4128"/>
  <c r="I103" i="4128"/>
  <c r="H103" i="4128"/>
  <c r="F103" i="4128"/>
  <c r="E103" i="4128"/>
  <c r="D103" i="4128"/>
  <c r="B102" i="4128"/>
  <c r="B103" i="4128" s="1"/>
  <c r="B101" i="4128"/>
  <c r="B100" i="4128"/>
  <c r="K97" i="4128"/>
  <c r="F97" i="4128"/>
  <c r="M96" i="4128"/>
  <c r="M97" i="4128" s="1"/>
  <c r="L96" i="4128"/>
  <c r="L97" i="4128" s="1"/>
  <c r="I96" i="4128"/>
  <c r="F96" i="4128"/>
  <c r="D96" i="4128"/>
  <c r="D97" i="4128" s="1"/>
  <c r="B96" i="4128"/>
  <c r="M95" i="4128"/>
  <c r="L95" i="4128"/>
  <c r="I95" i="4128"/>
  <c r="I97" i="4128" s="1"/>
  <c r="H95" i="4128"/>
  <c r="H97" i="4128" s="1"/>
  <c r="F95" i="4128"/>
  <c r="D95" i="4128"/>
  <c r="M94" i="4128"/>
  <c r="L94" i="4128"/>
  <c r="I94" i="4128"/>
  <c r="F94" i="4128"/>
  <c r="D94" i="4128"/>
  <c r="B94" i="4128" s="1"/>
  <c r="M91" i="4128"/>
  <c r="D91" i="4128"/>
  <c r="B90" i="4128"/>
  <c r="B89" i="4128"/>
  <c r="B88" i="4128"/>
  <c r="M85" i="4128"/>
  <c r="L85" i="4128"/>
  <c r="K85" i="4128"/>
  <c r="J85" i="4128"/>
  <c r="I85" i="4128"/>
  <c r="H85" i="4128"/>
  <c r="F85" i="4128"/>
  <c r="E85" i="4128"/>
  <c r="D85" i="4128"/>
  <c r="B84" i="4128"/>
  <c r="B85" i="4128" s="1"/>
  <c r="B83" i="4128"/>
  <c r="B82" i="4128"/>
  <c r="M79" i="4128"/>
  <c r="K79" i="4128"/>
  <c r="F79" i="4128"/>
  <c r="D79" i="4128"/>
  <c r="B78" i="4128"/>
  <c r="B77" i="4128"/>
  <c r="B76" i="4128"/>
  <c r="M73" i="4128"/>
  <c r="K73" i="4128"/>
  <c r="J73" i="4128"/>
  <c r="I73" i="4128"/>
  <c r="F73" i="4128"/>
  <c r="D73" i="4128"/>
  <c r="B72" i="4128"/>
  <c r="B71" i="4128"/>
  <c r="B70" i="4128"/>
  <c r="M67" i="4128"/>
  <c r="K67" i="4128"/>
  <c r="J67" i="4128"/>
  <c r="I67" i="4128"/>
  <c r="H67" i="4128"/>
  <c r="F67" i="4128"/>
  <c r="E67" i="4128"/>
  <c r="D67" i="4128"/>
  <c r="B66" i="4128"/>
  <c r="B67" i="4128" s="1"/>
  <c r="B65" i="4128"/>
  <c r="B64" i="4128"/>
  <c r="M50" i="4128"/>
  <c r="K50" i="4128"/>
  <c r="I50" i="4128"/>
  <c r="H50" i="4128"/>
  <c r="F50" i="4128"/>
  <c r="E50" i="4128"/>
  <c r="D50" i="4128"/>
  <c r="C50" i="4128"/>
  <c r="B49" i="4128"/>
  <c r="B48" i="4128"/>
  <c r="B47" i="4128"/>
  <c r="M44" i="4128"/>
  <c r="L44" i="4128"/>
  <c r="K44" i="4128"/>
  <c r="J44" i="4128"/>
  <c r="I44" i="4128"/>
  <c r="H44" i="4128"/>
  <c r="G44" i="4128"/>
  <c r="F44" i="4128"/>
  <c r="E44" i="4128"/>
  <c r="D44" i="4128"/>
  <c r="B43" i="4128"/>
  <c r="B44" i="4128" s="1"/>
  <c r="B42" i="4128"/>
  <c r="B41" i="4128"/>
  <c r="M38" i="4128"/>
  <c r="K38" i="4128"/>
  <c r="J38" i="4128"/>
  <c r="I38" i="4128"/>
  <c r="H38" i="4128"/>
  <c r="F38" i="4128"/>
  <c r="D38" i="4128"/>
  <c r="B37" i="4128"/>
  <c r="B36" i="4128"/>
  <c r="B35" i="4128"/>
  <c r="M32" i="4128"/>
  <c r="K32" i="4128"/>
  <c r="J32" i="4128"/>
  <c r="I32" i="4128"/>
  <c r="H32" i="4128"/>
  <c r="G32" i="4128"/>
  <c r="F32" i="4128"/>
  <c r="E32" i="4128"/>
  <c r="D32" i="4128"/>
  <c r="B31" i="4128"/>
  <c r="B30" i="4128"/>
  <c r="B29" i="4128"/>
  <c r="M26" i="4128"/>
  <c r="L26" i="4128"/>
  <c r="K26" i="4128"/>
  <c r="J26" i="4128"/>
  <c r="I26" i="4128"/>
  <c r="H26" i="4128"/>
  <c r="G26" i="4128"/>
  <c r="F26" i="4128"/>
  <c r="E26" i="4128"/>
  <c r="D26" i="4128"/>
  <c r="B25" i="4128"/>
  <c r="B26" i="4128" s="1"/>
  <c r="B24" i="4128"/>
  <c r="B23" i="4128"/>
  <c r="M20" i="4128"/>
  <c r="L20" i="4128"/>
  <c r="K20" i="4128"/>
  <c r="J20" i="4128"/>
  <c r="I20" i="4128"/>
  <c r="H20" i="4128"/>
  <c r="F20" i="4128"/>
  <c r="D20" i="4128"/>
  <c r="B19" i="4128"/>
  <c r="B18" i="4128"/>
  <c r="B17" i="4128"/>
  <c r="M14" i="4128"/>
  <c r="L14" i="4128"/>
  <c r="K14" i="4128"/>
  <c r="J14" i="4128"/>
  <c r="I14" i="4128"/>
  <c r="H14" i="4128"/>
  <c r="F14" i="4128"/>
  <c r="E14" i="4128"/>
  <c r="D14" i="4128"/>
  <c r="B13" i="4128"/>
  <c r="B14" i="4128" s="1"/>
  <c r="B12" i="4128"/>
  <c r="B11" i="4128"/>
  <c r="B276" i="4128" l="1"/>
  <c r="B157" i="4128"/>
  <c r="B32" i="4128"/>
  <c r="B335" i="4128"/>
  <c r="B311" i="4128"/>
  <c r="B305" i="4128"/>
  <c r="B258" i="4128"/>
  <c r="B246" i="4128"/>
  <c r="B217" i="4128"/>
  <c r="B211" i="4128"/>
  <c r="B205" i="4128"/>
  <c r="B151" i="4128"/>
  <c r="B145" i="4128"/>
  <c r="B139" i="4128"/>
  <c r="B109" i="4128"/>
  <c r="B91" i="4128"/>
  <c r="B79" i="4128"/>
  <c r="B73" i="4128"/>
  <c r="B50" i="4128"/>
  <c r="B38" i="4128"/>
  <c r="B20" i="4128"/>
  <c r="B192" i="4128"/>
  <c r="B193" i="4128" s="1"/>
  <c r="B95" i="4128"/>
  <c r="B97" i="4128" s="1"/>
</calcChain>
</file>

<file path=xl/sharedStrings.xml><?xml version="1.0" encoding="utf-8"?>
<sst xmlns="http://schemas.openxmlformats.org/spreadsheetml/2006/main" count="690" uniqueCount="76">
  <si>
    <t/>
  </si>
  <si>
    <t>BRIGHAM CITY</t>
  </si>
  <si>
    <t>CEDAR CITY</t>
  </si>
  <si>
    <t>COALVILLE</t>
  </si>
  <si>
    <t>DUCHESNE</t>
  </si>
  <si>
    <t>EPHRAIM</t>
  </si>
  <si>
    <t>ESCALANTE</t>
  </si>
  <si>
    <t xml:space="preserve">  Avg. No. of Firms</t>
  </si>
  <si>
    <t>FILLMORE</t>
  </si>
  <si>
    <t xml:space="preserve">  Avg. Employment</t>
  </si>
  <si>
    <t xml:space="preserve">  Total Wages  ($)</t>
  </si>
  <si>
    <t>GRANTSVILLE</t>
  </si>
  <si>
    <t xml:space="preserve">  Avg. Monthly Wage ($)</t>
  </si>
  <si>
    <t>GREEN RIVER</t>
  </si>
  <si>
    <t>GUNNISON</t>
  </si>
  <si>
    <t>HEBER CITY</t>
  </si>
  <si>
    <t>D</t>
  </si>
  <si>
    <t>HELPER</t>
  </si>
  <si>
    <t>HUNTINGTON</t>
  </si>
  <si>
    <t>KAMAS</t>
  </si>
  <si>
    <t>KANAB</t>
  </si>
  <si>
    <t>LOA</t>
  </si>
  <si>
    <t>MANTI</t>
  </si>
  <si>
    <t>MOAB</t>
  </si>
  <si>
    <t>NEPHI</t>
  </si>
  <si>
    <t>PANGUITCH</t>
  </si>
  <si>
    <t>PARK CITY</t>
  </si>
  <si>
    <t xml:space="preserve"> </t>
  </si>
  <si>
    <t>PAROWAN</t>
  </si>
  <si>
    <t>PRICE</t>
  </si>
  <si>
    <t>RICHFIELD</t>
  </si>
  <si>
    <t>ROOSEVELT</t>
  </si>
  <si>
    <t>TREMONTON</t>
  </si>
  <si>
    <t>VERNAL</t>
  </si>
  <si>
    <t>WENDOVER</t>
  </si>
  <si>
    <t>Government</t>
  </si>
  <si>
    <t xml:space="preserve">          </t>
  </si>
  <si>
    <t>MONTICELLO</t>
  </si>
  <si>
    <t>MT. PLEASANT</t>
  </si>
  <si>
    <t>Trade,</t>
  </si>
  <si>
    <t>&amp; Utilities</t>
  </si>
  <si>
    <t>Information</t>
  </si>
  <si>
    <t>Activities</t>
  </si>
  <si>
    <t>Financial</t>
  </si>
  <si>
    <t>Professional &amp;</t>
  </si>
  <si>
    <t>Business Svcs</t>
  </si>
  <si>
    <t>Education &amp;</t>
  </si>
  <si>
    <t>Health Svcs</t>
  </si>
  <si>
    <t>Leisure &amp;</t>
  </si>
  <si>
    <t>Hospitaltiy</t>
  </si>
  <si>
    <t>Other Services</t>
  </si>
  <si>
    <t>MILFORD &amp; MINERSVILLE</t>
  </si>
  <si>
    <t>GARDEN CITY &amp; LAKETOWN</t>
  </si>
  <si>
    <t>FAIRVIEW</t>
  </si>
  <si>
    <t>MIDWAY</t>
  </si>
  <si>
    <t>D/  Not shown to avoid disclosure of individual firm data, therefore, will not add to City or County total.</t>
  </si>
  <si>
    <t>Total</t>
  </si>
  <si>
    <t>City</t>
  </si>
  <si>
    <t>Transp.</t>
  </si>
  <si>
    <t>FORT DUCHESNE</t>
  </si>
  <si>
    <t>STANSBURY PARK</t>
  </si>
  <si>
    <t>DELTA</t>
  </si>
  <si>
    <t>MORGAN</t>
  </si>
  <si>
    <t>TOOELE</t>
  </si>
  <si>
    <t>Mining</t>
  </si>
  <si>
    <t>Construction</t>
  </si>
  <si>
    <t>Manufacturing</t>
  </si>
  <si>
    <t>BEAVER</t>
  </si>
  <si>
    <t>BLANDING</t>
  </si>
  <si>
    <t>SALINA</t>
  </si>
  <si>
    <t>SUMMIT PARK</t>
  </si>
  <si>
    <t xml:space="preserve">TABLE 18. NONAGRICULTURAL EMPLOYMENT AND WAGES IN UTAH BY </t>
  </si>
  <si>
    <t>.</t>
  </si>
  <si>
    <t>COMMUNITY, SELECTED RURAL CITIES, 2016</t>
  </si>
  <si>
    <t>Source:  Utah Department of Workforce Services, Workforce Research &amp; Analysis, Annual Report of Labor Market Information, 2016</t>
  </si>
  <si>
    <t>COMMUNITY, SELECTED RURAL CITIES, 2016 (cont.)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</si>
</sst>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.5"/>
      <name val="Arial"/>
      <family val="2"/>
    </font>
    <font>
      <b/>
      <sz val="10.5"/>
      <color rgb="FF000000"/>
      <name val="Arial"/>
      <family val="2"/>
    </font>
    <font>
      <sz val="8"/>
      <color theme="0"/>
      <name val="Arial"/>
      <family val="2"/>
    </font>
    <font>
      <b/>
      <sz val="10.5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top"/>
    </xf>
    <xf numFmtId="0" fontId="1" fillId="0" borderId="0"/>
    <xf numFmtId="0" fontId="1" fillId="0" borderId="0">
      <alignment vertical="top"/>
    </xf>
  </cellStyleXfs>
  <cellXfs count="46">
    <xf numFmtId="3" fontId="0" fillId="0" borderId="0" xfId="0" applyNumberFormat="1" applyAlignment="1"/>
    <xf numFmtId="3" fontId="2" fillId="0" borderId="0" xfId="0" applyNumberFormat="1" applyFont="1" applyAlignment="1"/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>
      <alignment vertical="top"/>
    </xf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/>
    <xf numFmtId="3" fontId="2" fillId="0" borderId="1" xfId="0" applyNumberFormat="1" applyFont="1" applyBorder="1" applyAlignment="1">
      <alignment horizontal="right"/>
    </xf>
    <xf numFmtId="3" fontId="0" fillId="0" borderId="1" xfId="0" applyNumberFormat="1" applyBorder="1" applyAlignment="1"/>
    <xf numFmtId="3" fontId="4" fillId="0" borderId="0" xfId="0" applyNumberFormat="1" applyFont="1" applyAlignment="1"/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/>
    </xf>
    <xf numFmtId="3" fontId="6" fillId="0" borderId="0" xfId="0" applyNumberFormat="1" applyFont="1" applyAlignment="1"/>
    <xf numFmtId="3" fontId="4" fillId="0" borderId="0" xfId="0" applyNumberFormat="1" applyFont="1" applyAlignment="1">
      <alignment horizontal="right" vertical="top"/>
    </xf>
    <xf numFmtId="3" fontId="2" fillId="0" borderId="2" xfId="0" applyNumberFormat="1" applyFont="1" applyBorder="1" applyAlignment="1"/>
    <xf numFmtId="3" fontId="0" fillId="0" borderId="2" xfId="0" applyNumberFormat="1" applyBorder="1" applyAlignment="1"/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Border="1" applyAlignment="1"/>
    <xf numFmtId="3" fontId="1" fillId="0" borderId="0" xfId="0" applyNumberFormat="1" applyFont="1" applyAlignment="1"/>
    <xf numFmtId="3" fontId="1" fillId="0" borderId="0" xfId="1" applyNumberFormat="1" applyFont="1" applyAlignment="1">
      <alignment horizontal="right"/>
    </xf>
    <xf numFmtId="3" fontId="1" fillId="0" borderId="0" xfId="2" applyNumberFormat="1" applyFont="1" applyAlignment="1">
      <alignment horizontal="right"/>
    </xf>
    <xf numFmtId="3" fontId="2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 vertical="center"/>
    </xf>
    <xf numFmtId="3" fontId="9" fillId="2" borderId="0" xfId="0" applyNumberFormat="1" applyFont="1" applyFill="1" applyAlignment="1"/>
    <xf numFmtId="3" fontId="10" fillId="2" borderId="0" xfId="0" applyNumberFormat="1" applyFont="1" applyFill="1" applyAlignment="1">
      <alignment horizontal="center" vertical="center"/>
    </xf>
    <xf numFmtId="3" fontId="2" fillId="3" borderId="0" xfId="0" applyNumberFormat="1" applyFont="1" applyFill="1" applyAlignment="1"/>
    <xf numFmtId="3" fontId="2" fillId="3" borderId="0" xfId="0" applyNumberFormat="1" applyFont="1" applyFill="1" applyAlignment="1">
      <alignment horizontal="center"/>
    </xf>
    <xf numFmtId="3" fontId="4" fillId="3" borderId="0" xfId="0" applyNumberFormat="1" applyFont="1" applyFill="1" applyAlignment="1"/>
    <xf numFmtId="3" fontId="4" fillId="3" borderId="0" xfId="0" applyNumberFormat="1" applyFont="1" applyFill="1" applyAlignment="1">
      <alignment horizontal="center"/>
    </xf>
    <xf numFmtId="3" fontId="5" fillId="3" borderId="0" xfId="0" applyNumberFormat="1" applyFont="1" applyFill="1" applyAlignment="1"/>
    <xf numFmtId="3" fontId="5" fillId="3" borderId="0" xfId="0" applyNumberFormat="1" applyFont="1" applyFill="1" applyAlignment="1">
      <alignment horizontal="right"/>
    </xf>
    <xf numFmtId="3" fontId="5" fillId="4" borderId="0" xfId="0" applyNumberFormat="1" applyFont="1" applyFill="1" applyAlignment="1"/>
    <xf numFmtId="3" fontId="5" fillId="4" borderId="0" xfId="0" applyNumberFormat="1" applyFont="1" applyFill="1" applyAlignment="1">
      <alignment horizontal="right"/>
    </xf>
    <xf numFmtId="3" fontId="5" fillId="4" borderId="1" xfId="0" applyNumberFormat="1" applyFont="1" applyFill="1" applyBorder="1" applyAlignment="1"/>
    <xf numFmtId="3" fontId="5" fillId="4" borderId="1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/>
    <xf numFmtId="3" fontId="5" fillId="0" borderId="0" xfId="0" applyNumberFormat="1" applyFont="1" applyFill="1" applyBorder="1" applyAlignment="1">
      <alignment horizontal="right"/>
    </xf>
    <xf numFmtId="3" fontId="5" fillId="5" borderId="0" xfId="0" applyNumberFormat="1" applyFont="1" applyFill="1" applyAlignment="1"/>
    <xf numFmtId="3" fontId="5" fillId="5" borderId="0" xfId="0" applyNumberFormat="1" applyFont="1" applyFill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right" vertical="top"/>
    </xf>
    <xf numFmtId="0" fontId="0" fillId="0" borderId="0" xfId="0" applyAlignment="1"/>
    <xf numFmtId="3" fontId="7" fillId="0" borderId="0" xfId="0" applyNumberFormat="1" applyFont="1" applyAlignment="1">
      <alignment horizontal="left"/>
    </xf>
    <xf numFmtId="3" fontId="9" fillId="2" borderId="0" xfId="0" applyNumberFormat="1" applyFont="1" applyFill="1" applyAlignment="1">
      <alignment horizontal="center"/>
    </xf>
  </cellXfs>
  <cellStyles count="3">
    <cellStyle name="Normal" xfId="0" builtinId="0"/>
    <cellStyle name="Normal 2" xfId="2"/>
    <cellStyle name="Normal_RURALCITIES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C1221"/>
  <sheetViews>
    <sheetView tabSelected="1" zoomScaleNormal="100" zoomScaleSheetLayoutView="100" workbookViewId="0">
      <selection sqref="A1:M1"/>
    </sheetView>
  </sheetViews>
  <sheetFormatPr defaultRowHeight="12.75" x14ac:dyDescent="0.2"/>
  <cols>
    <col min="1" max="1" width="26.85546875" bestFit="1" customWidth="1"/>
    <col min="2" max="3" width="11.140625" bestFit="1" customWidth="1"/>
    <col min="4" max="4" width="12.28515625" bestFit="1" customWidth="1"/>
    <col min="5" max="5" width="14.140625" bestFit="1" customWidth="1"/>
    <col min="6" max="6" width="10.140625" bestFit="1" customWidth="1"/>
    <col min="7" max="7" width="11.42578125" bestFit="1" customWidth="1"/>
    <col min="8" max="8" width="10.140625" bestFit="1" customWidth="1"/>
    <col min="9" max="9" width="14.140625" bestFit="1" customWidth="1"/>
    <col min="10" max="10" width="11.85546875" bestFit="1" customWidth="1"/>
    <col min="11" max="11" width="11.140625" bestFit="1" customWidth="1"/>
    <col min="12" max="12" width="14.42578125" bestFit="1" customWidth="1"/>
    <col min="13" max="13" width="12.140625" bestFit="1" customWidth="1"/>
    <col min="14" max="14" width="9.5703125" customWidth="1"/>
    <col min="15" max="15" width="18.7109375" customWidth="1"/>
    <col min="16" max="16" width="11.140625" customWidth="1"/>
    <col min="17" max="17" width="10.85546875" customWidth="1"/>
    <col min="18" max="18" width="11.5703125" customWidth="1"/>
    <col min="19" max="19" width="11.42578125" customWidth="1"/>
    <col min="20" max="20" width="11.28515625" customWidth="1"/>
    <col min="21" max="21" width="10.7109375" customWidth="1"/>
    <col min="22" max="22" width="10.140625" customWidth="1"/>
    <col min="23" max="23" width="11.7109375" customWidth="1"/>
    <col min="24" max="24" width="9.7109375" bestFit="1" customWidth="1"/>
    <col min="25" max="25" width="10.5703125" customWidth="1"/>
    <col min="26" max="26" width="10.42578125" customWidth="1"/>
    <col min="27" max="27" width="11.7109375" bestFit="1" customWidth="1"/>
    <col min="28" max="28" width="16.5703125" customWidth="1"/>
    <col min="29" max="29" width="9.5703125" customWidth="1"/>
    <col min="30" max="30" width="3.5703125" customWidth="1"/>
    <col min="31" max="31" width="7.85546875" customWidth="1"/>
    <col min="32" max="32" width="9.85546875" customWidth="1"/>
    <col min="33" max="33" width="11.42578125" customWidth="1"/>
    <col min="34" max="34" width="10.5703125" customWidth="1"/>
    <col min="35" max="35" width="9" customWidth="1"/>
    <col min="36" max="36" width="8.5703125" customWidth="1"/>
    <col min="37" max="37" width="10.7109375" customWidth="1"/>
    <col min="38" max="38" width="9.42578125" customWidth="1"/>
    <col min="39" max="39" width="8.140625" customWidth="1"/>
    <col min="40" max="40" width="7.28515625" customWidth="1"/>
    <col min="41" max="41" width="11.7109375" bestFit="1" customWidth="1"/>
    <col min="42" max="42" width="16.5703125" customWidth="1"/>
    <col min="43" max="43" width="10.85546875" customWidth="1"/>
    <col min="44" max="44" width="3" customWidth="1"/>
    <col min="45" max="45" width="7.85546875" customWidth="1"/>
    <col min="46" max="46" width="9.85546875" customWidth="1"/>
    <col min="47" max="47" width="10.28515625" customWidth="1"/>
    <col min="48" max="48" width="10.7109375" customWidth="1"/>
    <col min="49" max="49" width="9" customWidth="1"/>
    <col min="50" max="50" width="8.7109375" customWidth="1"/>
    <col min="51" max="51" width="10.7109375" customWidth="1"/>
    <col min="52" max="52" width="8.7109375" customWidth="1"/>
    <col min="53" max="53" width="9.42578125" customWidth="1"/>
    <col min="54" max="54" width="11.140625" customWidth="1"/>
    <col min="55" max="55" width="10.42578125" customWidth="1"/>
    <col min="56" max="56" width="17.140625" customWidth="1"/>
    <col min="57" max="57" width="12" customWidth="1"/>
    <col min="58" max="58" width="5" customWidth="1"/>
    <col min="59" max="59" width="7.140625" customWidth="1"/>
    <col min="60" max="60" width="9.85546875" customWidth="1"/>
    <col min="61" max="61" width="11.42578125" customWidth="1"/>
    <col min="62" max="62" width="10.7109375" customWidth="1"/>
    <col min="63" max="63" width="9.42578125" customWidth="1"/>
    <col min="64" max="64" width="8" customWidth="1"/>
    <col min="65" max="65" width="11" customWidth="1"/>
    <col min="66" max="66" width="9.5703125" customWidth="1"/>
    <col min="67" max="67" width="8.85546875" customWidth="1"/>
    <col min="68" max="68" width="11.42578125" bestFit="1" customWidth="1"/>
    <col min="69" max="69" width="9.42578125" bestFit="1" customWidth="1"/>
    <col min="70" max="70" width="17.140625" customWidth="1"/>
    <col min="71" max="71" width="12.140625" customWidth="1"/>
    <col min="72" max="72" width="3.5703125" customWidth="1"/>
    <col min="73" max="73" width="7.7109375" customWidth="1"/>
    <col min="74" max="74" width="9.7109375" customWidth="1"/>
    <col min="75" max="75" width="10.140625" customWidth="1"/>
    <col min="76" max="76" width="10.7109375" customWidth="1"/>
    <col min="77" max="77" width="8.28515625" customWidth="1"/>
    <col min="78" max="78" width="8.42578125" customWidth="1"/>
    <col min="79" max="79" width="10.5703125" customWidth="1"/>
    <col min="80" max="80" width="9.7109375" customWidth="1"/>
    <col min="81" max="81" width="7.7109375" customWidth="1"/>
    <col min="82" max="82" width="11.140625" customWidth="1"/>
    <col min="83" max="83" width="10" customWidth="1"/>
    <col min="84" max="84" width="16.140625" customWidth="1"/>
    <col min="85" max="85" width="13.140625" customWidth="1"/>
    <col min="86" max="86" width="4.42578125" customWidth="1"/>
    <col min="87" max="87" width="7.140625" customWidth="1"/>
    <col min="88" max="88" width="9.7109375" customWidth="1"/>
    <col min="89" max="89" width="10.42578125" customWidth="1"/>
    <col min="90" max="90" width="10.5703125" customWidth="1"/>
    <col min="91" max="91" width="9" customWidth="1"/>
    <col min="92" max="92" width="8.42578125" customWidth="1"/>
    <col min="93" max="93" width="11.28515625" customWidth="1"/>
    <col min="94" max="94" width="9.28515625" customWidth="1"/>
    <col min="95" max="95" width="8.140625" customWidth="1"/>
    <col min="96" max="96" width="8" customWidth="1"/>
    <col min="101" max="101" width="6.7109375" customWidth="1"/>
    <col min="102" max="102" width="5.7109375" customWidth="1"/>
    <col min="103" max="103" width="7.7109375" customWidth="1"/>
    <col min="104" max="104" width="5.28515625" bestFit="1" customWidth="1"/>
    <col min="105" max="105" width="5.7109375" customWidth="1"/>
    <col min="106" max="106" width="6.7109375" customWidth="1"/>
    <col min="107" max="107" width="1.42578125" bestFit="1" customWidth="1"/>
    <col min="108" max="111" width="5.7109375" customWidth="1"/>
    <col min="118" max="118" width="6.7109375" customWidth="1"/>
    <col min="119" max="119" width="5.7109375" customWidth="1"/>
    <col min="120" max="120" width="7.7109375" customWidth="1"/>
    <col min="121" max="122" width="5.7109375" customWidth="1"/>
    <col min="123" max="124" width="6.7109375" customWidth="1"/>
    <col min="125" max="128" width="5.7109375" customWidth="1"/>
    <col min="138" max="138" width="5.7109375" customWidth="1"/>
    <col min="147" max="147" width="5.7109375" customWidth="1"/>
  </cols>
  <sheetData>
    <row r="1" spans="1:97" s="1" customFormat="1" ht="11.25" customHeight="1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97" s="1" customFormat="1" ht="11.25" customHeight="1" x14ac:dyDescent="0.2">
      <c r="A2" s="24"/>
      <c r="B2" s="24"/>
      <c r="C2" s="24"/>
      <c r="D2" s="24"/>
      <c r="E2" s="24"/>
      <c r="F2" s="24"/>
      <c r="G2" s="25" t="s">
        <v>71</v>
      </c>
      <c r="H2" s="24"/>
      <c r="I2" s="24"/>
      <c r="J2" s="24"/>
      <c r="K2" s="24"/>
      <c r="L2" s="24"/>
      <c r="M2" s="24"/>
      <c r="S2" s="23"/>
    </row>
    <row r="3" spans="1:97" s="1" customFormat="1" ht="11.25" customHeight="1" x14ac:dyDescent="0.2">
      <c r="A3" s="24"/>
      <c r="B3" s="24"/>
      <c r="C3" s="24"/>
      <c r="D3" s="24"/>
      <c r="E3" s="24"/>
      <c r="F3" s="24"/>
      <c r="G3" s="25" t="s">
        <v>73</v>
      </c>
      <c r="H3" s="24"/>
      <c r="I3" s="24"/>
      <c r="J3" s="24"/>
      <c r="K3" s="24"/>
      <c r="L3" s="24"/>
      <c r="M3" s="24"/>
      <c r="S3" s="23"/>
    </row>
    <row r="4" spans="1:97" s="1" customFormat="1" ht="11.25" customHeight="1" x14ac:dyDescent="0.2">
      <c r="A4" s="26"/>
      <c r="B4" s="27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AC4" s="2"/>
      <c r="BE4" s="2"/>
      <c r="BS4" s="2"/>
      <c r="CG4" s="2"/>
    </row>
    <row r="5" spans="1:97" s="1" customFormat="1" ht="10.9" customHeight="1" x14ac:dyDescent="0.2">
      <c r="A5" s="28"/>
      <c r="B5" s="29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AC5" s="2"/>
      <c r="BE5" s="2"/>
      <c r="BS5" s="2"/>
      <c r="CG5" s="2"/>
    </row>
    <row r="6" spans="1:97" s="1" customFormat="1" ht="10.9" customHeight="1" x14ac:dyDescent="0.2">
      <c r="A6" s="38"/>
      <c r="B6" s="39"/>
      <c r="C6" s="39"/>
      <c r="D6" s="39"/>
      <c r="E6" s="39"/>
      <c r="F6" s="39" t="s">
        <v>39</v>
      </c>
      <c r="G6" s="39"/>
      <c r="H6" s="39"/>
      <c r="I6" s="39"/>
      <c r="J6" s="39"/>
      <c r="K6" s="39"/>
      <c r="L6" s="39"/>
      <c r="M6" s="39"/>
      <c r="AC6" s="2"/>
      <c r="AQ6" s="2"/>
      <c r="BE6" s="2"/>
      <c r="BS6" s="2"/>
      <c r="CG6" s="2"/>
    </row>
    <row r="7" spans="1:97" s="1" customFormat="1" ht="11.25" customHeight="1" x14ac:dyDescent="0.2">
      <c r="A7" s="32"/>
      <c r="B7" s="33"/>
      <c r="C7" s="33"/>
      <c r="D7" s="33"/>
      <c r="E7" s="33"/>
      <c r="F7" s="33" t="s">
        <v>58</v>
      </c>
      <c r="G7" s="33"/>
      <c r="H7" s="33" t="s">
        <v>43</v>
      </c>
      <c r="I7" s="33" t="s">
        <v>44</v>
      </c>
      <c r="J7" s="33" t="s">
        <v>46</v>
      </c>
      <c r="K7" s="33" t="s">
        <v>48</v>
      </c>
      <c r="L7" s="33"/>
      <c r="M7" s="33"/>
      <c r="N7" s="2"/>
      <c r="AJ7" s="2"/>
      <c r="AL7" s="2"/>
      <c r="AM7" s="2"/>
      <c r="AN7" s="2"/>
      <c r="AX7" s="2"/>
      <c r="AZ7" s="2"/>
      <c r="BA7" s="2"/>
      <c r="BB7" s="2"/>
      <c r="BL7" s="2"/>
      <c r="BN7" s="2"/>
      <c r="BO7" s="2"/>
      <c r="BP7" s="2"/>
      <c r="BQ7" s="2"/>
      <c r="BZ7" s="2"/>
      <c r="CB7" s="2"/>
      <c r="CC7" s="2"/>
      <c r="CD7" s="2"/>
      <c r="CE7" s="2"/>
    </row>
    <row r="8" spans="1:97" s="6" customFormat="1" ht="11.25" customHeight="1" thickBot="1" x14ac:dyDescent="0.25">
      <c r="A8" s="34" t="s">
        <v>57</v>
      </c>
      <c r="B8" s="35" t="s">
        <v>56</v>
      </c>
      <c r="C8" s="35" t="s">
        <v>64</v>
      </c>
      <c r="D8" s="35" t="s">
        <v>65</v>
      </c>
      <c r="E8" s="35" t="s">
        <v>66</v>
      </c>
      <c r="F8" s="35" t="s">
        <v>40</v>
      </c>
      <c r="G8" s="35" t="s">
        <v>41</v>
      </c>
      <c r="H8" s="35" t="s">
        <v>42</v>
      </c>
      <c r="I8" s="35" t="s">
        <v>45</v>
      </c>
      <c r="J8" s="35" t="s">
        <v>47</v>
      </c>
      <c r="K8" s="35" t="s">
        <v>49</v>
      </c>
      <c r="L8" s="35" t="s">
        <v>50</v>
      </c>
      <c r="M8" s="35" t="s">
        <v>35</v>
      </c>
      <c r="N8" s="5"/>
      <c r="AC8" s="5"/>
      <c r="AD8" s="5"/>
      <c r="AE8" s="5"/>
      <c r="AG8" s="5"/>
      <c r="AI8" s="5"/>
      <c r="AJ8" s="5"/>
      <c r="AL8" s="5"/>
      <c r="AM8" s="5"/>
      <c r="AN8" s="5"/>
      <c r="AO8" s="5"/>
      <c r="AQ8" s="5"/>
      <c r="AR8" s="5"/>
      <c r="AS8" s="5"/>
      <c r="AU8" s="5"/>
      <c r="AW8" s="5"/>
      <c r="AX8" s="5"/>
      <c r="AZ8" s="5"/>
      <c r="BA8" s="5"/>
      <c r="BB8" s="5"/>
      <c r="BC8" s="5"/>
      <c r="BE8" s="5"/>
      <c r="BF8" s="5"/>
      <c r="BG8" s="5"/>
      <c r="BI8" s="5"/>
      <c r="BK8" s="5"/>
      <c r="BL8" s="5"/>
      <c r="BN8" s="5"/>
      <c r="BO8" s="5"/>
      <c r="BP8" s="5"/>
      <c r="BQ8" s="5"/>
      <c r="BS8" s="5"/>
      <c r="BT8" s="5"/>
      <c r="BU8" s="5"/>
      <c r="BW8" s="5"/>
      <c r="BY8" s="5"/>
      <c r="BZ8" s="5"/>
      <c r="CB8" s="5"/>
      <c r="CC8" s="5"/>
      <c r="CD8" s="5"/>
      <c r="CE8" s="5"/>
      <c r="CN8" s="5"/>
      <c r="CP8" s="5"/>
      <c r="CQ8" s="5"/>
      <c r="CR8" s="5"/>
    </row>
    <row r="9" spans="1:97" s="1" customFormat="1" ht="11.25" customHeight="1" thickTop="1" x14ac:dyDescent="0.2">
      <c r="A9" s="9"/>
      <c r="B9" s="10"/>
      <c r="C9" s="10"/>
      <c r="D9" s="9"/>
      <c r="E9" s="10"/>
      <c r="F9" s="9"/>
      <c r="G9" s="10"/>
      <c r="H9" s="10"/>
      <c r="I9" s="9"/>
      <c r="J9" s="10"/>
      <c r="K9" s="10"/>
      <c r="L9" s="10"/>
      <c r="M9" s="10"/>
      <c r="N9" s="2"/>
      <c r="AC9" s="2"/>
      <c r="AD9" s="2"/>
      <c r="AE9" s="2"/>
      <c r="AG9" s="2"/>
      <c r="AI9" s="2"/>
      <c r="AJ9" s="2"/>
      <c r="AL9" s="2"/>
      <c r="AM9" s="2"/>
      <c r="AN9" s="2"/>
      <c r="AO9" s="2"/>
      <c r="AQ9" s="2"/>
      <c r="AR9" s="2"/>
      <c r="AS9" s="2"/>
      <c r="AU9" s="2"/>
      <c r="AW9" s="2"/>
      <c r="AX9" s="2"/>
      <c r="AZ9" s="2"/>
      <c r="BA9" s="2"/>
      <c r="BB9" s="2"/>
      <c r="BC9" s="2"/>
      <c r="BE9" s="2"/>
      <c r="BF9" s="2"/>
      <c r="BG9" s="2"/>
      <c r="BI9" s="2"/>
      <c r="BK9" s="2"/>
      <c r="BL9" s="2"/>
      <c r="BN9" s="2"/>
      <c r="BO9" s="2"/>
      <c r="BP9" s="2"/>
      <c r="BQ9" s="2"/>
      <c r="BS9" s="2"/>
      <c r="BT9" s="2"/>
      <c r="BU9" s="2"/>
      <c r="BW9" s="2"/>
      <c r="BY9" s="2"/>
      <c r="BZ9" s="2"/>
      <c r="CB9" s="2"/>
      <c r="CC9" s="2"/>
      <c r="CD9" s="2"/>
      <c r="CE9" s="2"/>
      <c r="CG9" s="2"/>
      <c r="CH9" s="2"/>
      <c r="CI9" s="2"/>
      <c r="CK9" s="2"/>
      <c r="CM9" s="2"/>
      <c r="CN9" s="2"/>
      <c r="CP9" s="2"/>
      <c r="CQ9" s="2"/>
      <c r="CR9" s="2"/>
      <c r="CS9" s="2"/>
    </row>
    <row r="10" spans="1:97" s="1" customFormat="1" ht="11.25" customHeight="1" x14ac:dyDescent="0.2">
      <c r="A10" s="9" t="s">
        <v>67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97" s="1" customFormat="1" ht="11.25" customHeight="1" x14ac:dyDescent="0.2">
      <c r="A11" s="9" t="s">
        <v>7</v>
      </c>
      <c r="B11" s="40">
        <f>SUM(C11:M11)</f>
        <v>138</v>
      </c>
      <c r="C11" s="40">
        <v>0</v>
      </c>
      <c r="D11" s="40">
        <v>11</v>
      </c>
      <c r="E11" s="40">
        <v>4</v>
      </c>
      <c r="F11" s="40">
        <v>28</v>
      </c>
      <c r="G11" s="40">
        <v>0</v>
      </c>
      <c r="H11" s="40">
        <v>7</v>
      </c>
      <c r="I11" s="40">
        <v>10</v>
      </c>
      <c r="J11" s="40">
        <v>13</v>
      </c>
      <c r="K11" s="40">
        <v>31</v>
      </c>
      <c r="L11" s="40">
        <v>5</v>
      </c>
      <c r="M11" s="40">
        <v>29</v>
      </c>
    </row>
    <row r="12" spans="1:97" s="1" customFormat="1" ht="11.25" customHeight="1" x14ac:dyDescent="0.2">
      <c r="A12" s="9" t="s">
        <v>9</v>
      </c>
      <c r="B12" s="40">
        <f t="shared" ref="B12:B13" si="0">SUM(C12:M12)</f>
        <v>1461</v>
      </c>
      <c r="C12" s="40">
        <v>0</v>
      </c>
      <c r="D12" s="40">
        <v>51</v>
      </c>
      <c r="E12" s="40">
        <v>44</v>
      </c>
      <c r="F12" s="40">
        <v>431</v>
      </c>
      <c r="G12" s="40">
        <v>0</v>
      </c>
      <c r="H12" s="40">
        <v>34</v>
      </c>
      <c r="I12" s="40">
        <v>21</v>
      </c>
      <c r="J12" s="40">
        <v>58</v>
      </c>
      <c r="K12" s="40">
        <v>300</v>
      </c>
      <c r="L12" s="40">
        <v>28</v>
      </c>
      <c r="M12" s="40">
        <v>494</v>
      </c>
    </row>
    <row r="13" spans="1:97" s="1" customFormat="1" ht="11.25" customHeight="1" x14ac:dyDescent="0.2">
      <c r="A13" s="9" t="s">
        <v>10</v>
      </c>
      <c r="B13" s="40">
        <f t="shared" si="0"/>
        <v>42365373</v>
      </c>
      <c r="C13" s="40">
        <v>0</v>
      </c>
      <c r="D13" s="40">
        <v>1618962</v>
      </c>
      <c r="E13" s="40">
        <v>1081062</v>
      </c>
      <c r="F13" s="40">
        <v>12561990</v>
      </c>
      <c r="G13" s="40">
        <v>0</v>
      </c>
      <c r="H13" s="40">
        <v>1280018</v>
      </c>
      <c r="I13" s="40">
        <v>480877</v>
      </c>
      <c r="J13" s="40">
        <v>2306631</v>
      </c>
      <c r="K13" s="40">
        <v>4129751</v>
      </c>
      <c r="L13" s="40">
        <v>956415</v>
      </c>
      <c r="M13" s="40">
        <v>17949667</v>
      </c>
    </row>
    <row r="14" spans="1:97" s="1" customFormat="1" ht="11.25" customHeight="1" x14ac:dyDescent="0.2">
      <c r="A14" s="9" t="s">
        <v>12</v>
      </c>
      <c r="B14" s="40">
        <f>B13/(B12*12)</f>
        <v>2416.4597878165641</v>
      </c>
      <c r="C14" s="40">
        <v>0</v>
      </c>
      <c r="D14" s="40">
        <f t="shared" ref="D14:M14" si="1">D13/(D12*12)</f>
        <v>2645.3627450980393</v>
      </c>
      <c r="E14" s="40">
        <f t="shared" si="1"/>
        <v>2047.465909090909</v>
      </c>
      <c r="F14" s="40">
        <f t="shared" si="1"/>
        <v>2428.8457076566124</v>
      </c>
      <c r="G14" s="40">
        <v>0</v>
      </c>
      <c r="H14" s="40">
        <f t="shared" si="1"/>
        <v>3137.2990196078431</v>
      </c>
      <c r="I14" s="40">
        <f t="shared" si="1"/>
        <v>1908.2420634920634</v>
      </c>
      <c r="J14" s="40">
        <f t="shared" si="1"/>
        <v>3314.125</v>
      </c>
      <c r="K14" s="40">
        <f t="shared" si="1"/>
        <v>1147.1530555555555</v>
      </c>
      <c r="L14" s="40">
        <f t="shared" si="1"/>
        <v>2846.4732142857142</v>
      </c>
      <c r="M14" s="40">
        <f t="shared" si="1"/>
        <v>3027.9465249662617</v>
      </c>
    </row>
    <row r="15" spans="1:97" s="1" customFormat="1" ht="11.25" customHeight="1" x14ac:dyDescent="0.2">
      <c r="A15" s="9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</row>
    <row r="16" spans="1:97" s="1" customFormat="1" ht="11.25" customHeight="1" x14ac:dyDescent="0.2">
      <c r="A16" s="12" t="s">
        <v>68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</row>
    <row r="17" spans="1:75" s="1" customFormat="1" ht="11.25" customHeight="1" x14ac:dyDescent="0.2">
      <c r="A17" s="9" t="s">
        <v>7</v>
      </c>
      <c r="B17" s="40">
        <f>SUM(C17:M17)</f>
        <v>103</v>
      </c>
      <c r="C17" s="40">
        <v>0</v>
      </c>
      <c r="D17" s="40">
        <v>9</v>
      </c>
      <c r="E17" s="40" t="s">
        <v>16</v>
      </c>
      <c r="F17" s="40">
        <v>21</v>
      </c>
      <c r="G17" s="40" t="s">
        <v>16</v>
      </c>
      <c r="H17" s="40">
        <v>12</v>
      </c>
      <c r="I17" s="40">
        <v>8</v>
      </c>
      <c r="J17" s="40">
        <v>16</v>
      </c>
      <c r="K17" s="40">
        <v>13</v>
      </c>
      <c r="L17" s="40">
        <v>5</v>
      </c>
      <c r="M17" s="40">
        <v>19</v>
      </c>
      <c r="BU17" s="3"/>
      <c r="BW17" s="3"/>
    </row>
    <row r="18" spans="1:75" s="1" customFormat="1" ht="11.25" customHeight="1" x14ac:dyDescent="0.2">
      <c r="A18" s="9" t="s">
        <v>9</v>
      </c>
      <c r="B18" s="40">
        <f t="shared" ref="B18:B19" si="2">SUM(C18:M18)</f>
        <v>1426</v>
      </c>
      <c r="C18" s="40">
        <v>0</v>
      </c>
      <c r="D18" s="40">
        <v>75</v>
      </c>
      <c r="E18" s="40" t="s">
        <v>16</v>
      </c>
      <c r="F18" s="40">
        <v>184</v>
      </c>
      <c r="G18" s="40" t="s">
        <v>16</v>
      </c>
      <c r="H18" s="40">
        <v>58</v>
      </c>
      <c r="I18" s="40">
        <v>17</v>
      </c>
      <c r="J18" s="40">
        <v>384</v>
      </c>
      <c r="K18" s="40">
        <v>129</v>
      </c>
      <c r="L18" s="40">
        <v>16</v>
      </c>
      <c r="M18" s="40">
        <v>563</v>
      </c>
      <c r="BU18" s="3"/>
      <c r="BW18" s="3"/>
    </row>
    <row r="19" spans="1:75" s="1" customFormat="1" ht="11.25" customHeight="1" x14ac:dyDescent="0.2">
      <c r="A19" s="9" t="s">
        <v>10</v>
      </c>
      <c r="B19" s="40">
        <f t="shared" si="2"/>
        <v>41921754</v>
      </c>
      <c r="C19" s="40">
        <v>0</v>
      </c>
      <c r="D19" s="40">
        <v>2283094</v>
      </c>
      <c r="E19" s="40" t="s">
        <v>16</v>
      </c>
      <c r="F19" s="40">
        <v>3689863</v>
      </c>
      <c r="G19" s="40" t="s">
        <v>16</v>
      </c>
      <c r="H19" s="40">
        <v>1947764</v>
      </c>
      <c r="I19" s="40">
        <v>594347</v>
      </c>
      <c r="J19" s="40">
        <v>14049274</v>
      </c>
      <c r="K19" s="40">
        <v>1519715</v>
      </c>
      <c r="L19" s="40">
        <v>398970</v>
      </c>
      <c r="M19" s="40">
        <v>17438727</v>
      </c>
      <c r="BU19" s="3"/>
      <c r="BW19" s="3"/>
    </row>
    <row r="20" spans="1:75" s="1" customFormat="1" ht="11.25" customHeight="1" x14ac:dyDescent="0.2">
      <c r="A20" s="9" t="s">
        <v>12</v>
      </c>
      <c r="B20" s="40">
        <f>B19/(B18*12)</f>
        <v>2449.8453716690042</v>
      </c>
      <c r="C20" s="40">
        <v>0</v>
      </c>
      <c r="D20" s="40">
        <f>D19/(D18*12)</f>
        <v>2536.7711111111112</v>
      </c>
      <c r="E20" s="40" t="s">
        <v>16</v>
      </c>
      <c r="F20" s="40">
        <f t="shared" ref="F20:M20" si="3">F19/(F18*12)</f>
        <v>1671.1336050724638</v>
      </c>
      <c r="G20" s="40" t="s">
        <v>16</v>
      </c>
      <c r="H20" s="40">
        <f t="shared" si="3"/>
        <v>2798.5114942528735</v>
      </c>
      <c r="I20" s="40">
        <f t="shared" si="3"/>
        <v>2913.4656862745096</v>
      </c>
      <c r="J20" s="40">
        <f t="shared" si="3"/>
        <v>3048.8875868055557</v>
      </c>
      <c r="K20" s="40">
        <f t="shared" si="3"/>
        <v>981.7280361757106</v>
      </c>
      <c r="L20" s="40">
        <f t="shared" si="3"/>
        <v>2077.96875</v>
      </c>
      <c r="M20" s="40">
        <f t="shared" si="3"/>
        <v>2581.2206927175844</v>
      </c>
      <c r="BU20" s="3"/>
      <c r="BW20" s="3"/>
    </row>
    <row r="21" spans="1:75" s="1" customFormat="1" ht="11.25" customHeight="1" x14ac:dyDescent="0.2">
      <c r="A21" s="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</row>
    <row r="22" spans="1:75" s="1" customFormat="1" ht="11.25" customHeight="1" x14ac:dyDescent="0.2">
      <c r="A22" s="9" t="s">
        <v>1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</row>
    <row r="23" spans="1:75" s="1" customFormat="1" ht="11.25" customHeight="1" x14ac:dyDescent="0.2">
      <c r="A23" s="9" t="s">
        <v>7</v>
      </c>
      <c r="B23" s="40">
        <f>SUM(C23:M23)</f>
        <v>470</v>
      </c>
      <c r="C23" s="40">
        <v>0</v>
      </c>
      <c r="D23" s="40">
        <v>37</v>
      </c>
      <c r="E23" s="40">
        <v>26</v>
      </c>
      <c r="F23" s="40">
        <v>96</v>
      </c>
      <c r="G23" s="40">
        <v>4</v>
      </c>
      <c r="H23" s="40">
        <v>51</v>
      </c>
      <c r="I23" s="40">
        <v>39</v>
      </c>
      <c r="J23" s="40">
        <v>90</v>
      </c>
      <c r="K23" s="40">
        <v>43</v>
      </c>
      <c r="L23" s="40">
        <v>27</v>
      </c>
      <c r="M23" s="40">
        <v>57</v>
      </c>
    </row>
    <row r="24" spans="1:75" s="1" customFormat="1" ht="11.25" customHeight="1" x14ac:dyDescent="0.2">
      <c r="A24" s="9" t="s">
        <v>9</v>
      </c>
      <c r="B24" s="40">
        <f t="shared" ref="B24:B25" si="4">SUM(C24:M24)</f>
        <v>9244</v>
      </c>
      <c r="C24" s="40">
        <v>0</v>
      </c>
      <c r="D24" s="40">
        <v>870</v>
      </c>
      <c r="E24" s="40">
        <v>2096</v>
      </c>
      <c r="F24" s="40">
        <v>1394</v>
      </c>
      <c r="G24" s="40">
        <v>28</v>
      </c>
      <c r="H24" s="40">
        <v>246</v>
      </c>
      <c r="I24" s="40">
        <v>1043</v>
      </c>
      <c r="J24" s="40">
        <v>1141</v>
      </c>
      <c r="K24" s="40">
        <v>683</v>
      </c>
      <c r="L24" s="40">
        <v>132</v>
      </c>
      <c r="M24" s="40">
        <v>1611</v>
      </c>
    </row>
    <row r="25" spans="1:75" s="1" customFormat="1" ht="11.25" customHeight="1" x14ac:dyDescent="0.2">
      <c r="A25" s="9" t="s">
        <v>10</v>
      </c>
      <c r="B25" s="40">
        <f t="shared" si="4"/>
        <v>350878829</v>
      </c>
      <c r="C25" s="40">
        <v>0</v>
      </c>
      <c r="D25" s="40">
        <v>51185102</v>
      </c>
      <c r="E25" s="43">
        <v>121308053</v>
      </c>
      <c r="F25" s="40">
        <v>49127862</v>
      </c>
      <c r="G25" s="40">
        <v>498005</v>
      </c>
      <c r="H25" s="40">
        <v>9648546</v>
      </c>
      <c r="I25" s="40">
        <v>20760681</v>
      </c>
      <c r="J25" s="40">
        <v>33035821</v>
      </c>
      <c r="K25" s="40">
        <v>7482242</v>
      </c>
      <c r="L25" s="40">
        <v>2725672</v>
      </c>
      <c r="M25" s="40">
        <v>55106845</v>
      </c>
    </row>
    <row r="26" spans="1:75" s="1" customFormat="1" ht="11.25" customHeight="1" x14ac:dyDescent="0.2">
      <c r="A26" s="9" t="s">
        <v>12</v>
      </c>
      <c r="B26" s="40">
        <f t="shared" ref="B26:M26" si="5">B25/(B24*12)</f>
        <v>3163.1222865281984</v>
      </c>
      <c r="C26" s="40">
        <v>0</v>
      </c>
      <c r="D26" s="40">
        <f t="shared" si="5"/>
        <v>4902.7875478927199</v>
      </c>
      <c r="E26" s="40">
        <f t="shared" si="5"/>
        <v>4822.9982903944019</v>
      </c>
      <c r="F26" s="40">
        <f t="shared" si="5"/>
        <v>2936.8640602582495</v>
      </c>
      <c r="G26" s="40">
        <f t="shared" si="5"/>
        <v>1482.1577380952381</v>
      </c>
      <c r="H26" s="40">
        <f t="shared" si="5"/>
        <v>3268.4776422764226</v>
      </c>
      <c r="I26" s="40">
        <f t="shared" si="5"/>
        <v>1658.7313039309684</v>
      </c>
      <c r="J26" s="40">
        <f t="shared" si="5"/>
        <v>2412.7827198364007</v>
      </c>
      <c r="K26" s="40">
        <f t="shared" si="5"/>
        <v>912.91386041971691</v>
      </c>
      <c r="L26" s="40">
        <f t="shared" si="5"/>
        <v>1720.7525252525252</v>
      </c>
      <c r="M26" s="40">
        <f t="shared" si="5"/>
        <v>2850.5506414235465</v>
      </c>
    </row>
    <row r="27" spans="1:75" s="1" customFormat="1" ht="11.25" customHeight="1" x14ac:dyDescent="0.2">
      <c r="A27" s="9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</row>
    <row r="28" spans="1:75" s="1" customFormat="1" ht="11.25" customHeight="1" x14ac:dyDescent="0.2">
      <c r="A28" s="9" t="s">
        <v>2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</row>
    <row r="29" spans="1:75" s="1" customFormat="1" ht="11.25" customHeight="1" x14ac:dyDescent="0.2">
      <c r="A29" s="9" t="s">
        <v>7</v>
      </c>
      <c r="B29" s="40">
        <f>SUM(C29:M29)</f>
        <v>939</v>
      </c>
      <c r="C29" s="40" t="s">
        <v>16</v>
      </c>
      <c r="D29" s="20">
        <v>110</v>
      </c>
      <c r="E29" s="20">
        <v>64</v>
      </c>
      <c r="F29" s="20">
        <v>206</v>
      </c>
      <c r="G29" s="20">
        <v>10</v>
      </c>
      <c r="H29" s="20">
        <v>117</v>
      </c>
      <c r="I29" s="20">
        <v>141</v>
      </c>
      <c r="J29" s="20">
        <v>135</v>
      </c>
      <c r="K29" s="20">
        <v>94</v>
      </c>
      <c r="L29" s="40" t="s">
        <v>16</v>
      </c>
      <c r="M29" s="20">
        <v>62</v>
      </c>
      <c r="BW29" s="3"/>
    </row>
    <row r="30" spans="1:75" s="1" customFormat="1" ht="11.25" customHeight="1" x14ac:dyDescent="0.2">
      <c r="A30" s="9" t="s">
        <v>9</v>
      </c>
      <c r="B30" s="40">
        <f t="shared" ref="B30:B31" si="6">SUM(C30:M30)</f>
        <v>12862</v>
      </c>
      <c r="C30" s="40" t="s">
        <v>16</v>
      </c>
      <c r="D30" s="20">
        <v>609</v>
      </c>
      <c r="E30" s="20">
        <v>1283</v>
      </c>
      <c r="F30" s="20">
        <v>2545</v>
      </c>
      <c r="G30" s="20">
        <v>113</v>
      </c>
      <c r="H30" s="20">
        <v>685</v>
      </c>
      <c r="I30" s="20">
        <v>837</v>
      </c>
      <c r="J30" s="20">
        <v>1690</v>
      </c>
      <c r="K30" s="20">
        <v>1841</v>
      </c>
      <c r="L30" s="40" t="s">
        <v>16</v>
      </c>
      <c r="M30" s="20">
        <v>3259</v>
      </c>
      <c r="BW30" s="3"/>
    </row>
    <row r="31" spans="1:75" s="1" customFormat="1" ht="11.25" customHeight="1" x14ac:dyDescent="0.2">
      <c r="A31" s="9" t="s">
        <v>10</v>
      </c>
      <c r="B31" s="40">
        <f t="shared" si="6"/>
        <v>431654723</v>
      </c>
      <c r="C31" s="40" t="s">
        <v>16</v>
      </c>
      <c r="D31" s="20">
        <v>20821459</v>
      </c>
      <c r="E31" s="20">
        <v>56574463</v>
      </c>
      <c r="F31" s="20">
        <v>76189989</v>
      </c>
      <c r="G31" s="20">
        <v>3762074</v>
      </c>
      <c r="H31" s="20">
        <v>33931983</v>
      </c>
      <c r="I31" s="20">
        <v>26016855</v>
      </c>
      <c r="J31" s="20">
        <v>58886601</v>
      </c>
      <c r="K31" s="20">
        <v>24324500</v>
      </c>
      <c r="L31" s="40" t="s">
        <v>16</v>
      </c>
      <c r="M31" s="20">
        <v>131146799</v>
      </c>
      <c r="BW31" s="3"/>
    </row>
    <row r="32" spans="1:75" s="1" customFormat="1" ht="11.25" customHeight="1" x14ac:dyDescent="0.2">
      <c r="A32" s="9" t="s">
        <v>12</v>
      </c>
      <c r="B32" s="40">
        <f t="shared" ref="B32:M32" si="7">B31/(B30*12)</f>
        <v>2796.705560306847</v>
      </c>
      <c r="C32" s="40" t="s">
        <v>16</v>
      </c>
      <c r="D32" s="40">
        <f t="shared" si="7"/>
        <v>2849.1323207443897</v>
      </c>
      <c r="E32" s="40">
        <f t="shared" si="7"/>
        <v>3674.6208755520915</v>
      </c>
      <c r="F32" s="40">
        <f t="shared" si="7"/>
        <v>2494.7606090373279</v>
      </c>
      <c r="G32" s="40">
        <f t="shared" si="7"/>
        <v>2774.3908554572272</v>
      </c>
      <c r="H32" s="40">
        <f t="shared" si="7"/>
        <v>4127.9784671532843</v>
      </c>
      <c r="I32" s="40">
        <f t="shared" si="7"/>
        <v>2590.2882317801673</v>
      </c>
      <c r="J32" s="40">
        <f t="shared" si="7"/>
        <v>2903.6785502958578</v>
      </c>
      <c r="K32" s="40">
        <f t="shared" si="7"/>
        <v>1101.054680427304</v>
      </c>
      <c r="L32" s="40" t="s">
        <v>16</v>
      </c>
      <c r="M32" s="40">
        <f t="shared" si="7"/>
        <v>3353.4519535644881</v>
      </c>
      <c r="BW32" s="3"/>
    </row>
    <row r="33" spans="1:76" s="1" customFormat="1" ht="11.25" customHeight="1" x14ac:dyDescent="0.2">
      <c r="A33" s="9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BW33" s="3"/>
    </row>
    <row r="34" spans="1:76" s="1" customFormat="1" ht="11.25" customHeight="1" x14ac:dyDescent="0.2">
      <c r="A34" s="9" t="s">
        <v>3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</row>
    <row r="35" spans="1:76" s="1" customFormat="1" ht="11.25" customHeight="1" x14ac:dyDescent="0.2">
      <c r="A35" s="9" t="s">
        <v>7</v>
      </c>
      <c r="B35" s="40">
        <f>SUM(C35:M35)</f>
        <v>60</v>
      </c>
      <c r="C35" s="40">
        <v>0</v>
      </c>
      <c r="D35" s="20">
        <v>13</v>
      </c>
      <c r="E35" s="40" t="s">
        <v>16</v>
      </c>
      <c r="F35" s="20">
        <v>7</v>
      </c>
      <c r="G35" s="20">
        <v>0</v>
      </c>
      <c r="H35" s="40">
        <v>3</v>
      </c>
      <c r="I35" s="20">
        <v>9</v>
      </c>
      <c r="J35" s="20">
        <v>5</v>
      </c>
      <c r="K35" s="20">
        <v>6</v>
      </c>
      <c r="L35" s="40" t="s">
        <v>16</v>
      </c>
      <c r="M35" s="20">
        <v>17</v>
      </c>
      <c r="BU35" s="3"/>
    </row>
    <row r="36" spans="1:76" s="1" customFormat="1" ht="11.25" customHeight="1" x14ac:dyDescent="0.2">
      <c r="A36" s="9" t="s">
        <v>9</v>
      </c>
      <c r="B36" s="40">
        <f t="shared" ref="B36:B37" si="8">SUM(C36:M36)</f>
        <v>537</v>
      </c>
      <c r="C36" s="40">
        <v>0</v>
      </c>
      <c r="D36" s="20">
        <v>95</v>
      </c>
      <c r="E36" s="40" t="s">
        <v>16</v>
      </c>
      <c r="F36" s="20">
        <v>59</v>
      </c>
      <c r="G36" s="20">
        <v>0</v>
      </c>
      <c r="H36" s="40">
        <v>6</v>
      </c>
      <c r="I36" s="20">
        <v>33</v>
      </c>
      <c r="J36" s="20">
        <v>34</v>
      </c>
      <c r="K36" s="20">
        <v>44</v>
      </c>
      <c r="L36" s="40" t="s">
        <v>16</v>
      </c>
      <c r="M36" s="20">
        <v>266</v>
      </c>
      <c r="BU36" s="3"/>
    </row>
    <row r="37" spans="1:76" s="1" customFormat="1" ht="11.25" customHeight="1" x14ac:dyDescent="0.2">
      <c r="A37" s="9" t="s">
        <v>10</v>
      </c>
      <c r="B37" s="40">
        <f t="shared" si="8"/>
        <v>19382419</v>
      </c>
      <c r="C37" s="40">
        <v>0</v>
      </c>
      <c r="D37" s="20">
        <v>5145110</v>
      </c>
      <c r="E37" s="40" t="s">
        <v>16</v>
      </c>
      <c r="F37" s="20">
        <v>1249232</v>
      </c>
      <c r="G37" s="20">
        <v>0</v>
      </c>
      <c r="H37" s="40">
        <v>206957</v>
      </c>
      <c r="I37" s="20">
        <v>2021313</v>
      </c>
      <c r="J37" s="20">
        <v>862342</v>
      </c>
      <c r="K37" s="20">
        <v>498063</v>
      </c>
      <c r="L37" s="40" t="s">
        <v>16</v>
      </c>
      <c r="M37" s="20">
        <v>9399402</v>
      </c>
      <c r="BU37" s="3"/>
    </row>
    <row r="38" spans="1:76" s="1" customFormat="1" ht="11.25" customHeight="1" x14ac:dyDescent="0.2">
      <c r="A38" s="9" t="s">
        <v>12</v>
      </c>
      <c r="B38" s="40">
        <f>B37/(B36*12)</f>
        <v>3007.8241775294846</v>
      </c>
      <c r="C38" s="40">
        <v>0</v>
      </c>
      <c r="D38" s="40">
        <f>D37/(D36*12)</f>
        <v>4513.2543859649122</v>
      </c>
      <c r="E38" s="40" t="s">
        <v>16</v>
      </c>
      <c r="F38" s="40">
        <f>F37/(F36*12)</f>
        <v>1764.4519774011299</v>
      </c>
      <c r="G38" s="40">
        <v>0</v>
      </c>
      <c r="H38" s="40">
        <f t="shared" ref="H38:M38" si="9">H37/(H36*12)</f>
        <v>2874.4027777777778</v>
      </c>
      <c r="I38" s="40">
        <f t="shared" si="9"/>
        <v>5104.325757575758</v>
      </c>
      <c r="J38" s="40">
        <f t="shared" si="9"/>
        <v>2113.5833333333335</v>
      </c>
      <c r="K38" s="40">
        <f t="shared" si="9"/>
        <v>943.30113636363637</v>
      </c>
      <c r="L38" s="40" t="s">
        <v>16</v>
      </c>
      <c r="M38" s="40">
        <f t="shared" si="9"/>
        <v>2944.6748120300754</v>
      </c>
      <c r="BU38" s="3"/>
    </row>
    <row r="39" spans="1:76" s="1" customFormat="1" ht="11.25" customHeight="1" x14ac:dyDescent="0.2">
      <c r="A39" s="18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</row>
    <row r="40" spans="1:76" s="1" customFormat="1" ht="11.25" customHeight="1" x14ac:dyDescent="0.2">
      <c r="A40" s="9" t="s">
        <v>61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</row>
    <row r="41" spans="1:76" s="1" customFormat="1" ht="11.25" customHeight="1" x14ac:dyDescent="0.2">
      <c r="A41" s="9" t="s">
        <v>7</v>
      </c>
      <c r="B41" s="40">
        <f>SUM(C41:M41)</f>
        <v>143</v>
      </c>
      <c r="C41" s="40">
        <v>0</v>
      </c>
      <c r="D41" s="20">
        <v>10</v>
      </c>
      <c r="E41" s="20">
        <v>3</v>
      </c>
      <c r="F41" s="20">
        <v>42</v>
      </c>
      <c r="G41" s="40">
        <v>4</v>
      </c>
      <c r="H41" s="20">
        <v>7</v>
      </c>
      <c r="I41" s="20">
        <v>14</v>
      </c>
      <c r="J41" s="20">
        <v>16</v>
      </c>
      <c r="K41" s="20">
        <v>17</v>
      </c>
      <c r="L41" s="20">
        <v>7</v>
      </c>
      <c r="M41" s="20">
        <v>23</v>
      </c>
      <c r="BU41" s="3"/>
      <c r="BW41" s="3"/>
      <c r="BX41" s="3"/>
    </row>
    <row r="42" spans="1:76" s="1" customFormat="1" ht="11.25" customHeight="1" x14ac:dyDescent="0.2">
      <c r="A42" s="9" t="s">
        <v>9</v>
      </c>
      <c r="B42" s="40">
        <f t="shared" ref="B42:B43" si="10">SUM(C42:M42)</f>
        <v>2013</v>
      </c>
      <c r="C42" s="40">
        <v>0</v>
      </c>
      <c r="D42" s="20">
        <v>25</v>
      </c>
      <c r="E42" s="20">
        <v>17</v>
      </c>
      <c r="F42" s="20">
        <v>837</v>
      </c>
      <c r="G42" s="40">
        <v>22</v>
      </c>
      <c r="H42" s="20">
        <v>31</v>
      </c>
      <c r="I42" s="20">
        <v>87</v>
      </c>
      <c r="J42" s="20">
        <v>302</v>
      </c>
      <c r="K42" s="20">
        <v>164</v>
      </c>
      <c r="L42" s="20">
        <v>25</v>
      </c>
      <c r="M42" s="20">
        <v>503</v>
      </c>
      <c r="BU42" s="3"/>
      <c r="BW42" s="3"/>
      <c r="BX42" s="3"/>
    </row>
    <row r="43" spans="1:76" s="1" customFormat="1" ht="11.25" customHeight="1" x14ac:dyDescent="0.2">
      <c r="A43" s="9" t="s">
        <v>10</v>
      </c>
      <c r="B43" s="40">
        <f t="shared" si="10"/>
        <v>86881409</v>
      </c>
      <c r="C43" s="40">
        <v>0</v>
      </c>
      <c r="D43" s="20">
        <v>576316</v>
      </c>
      <c r="E43" s="20">
        <v>591202</v>
      </c>
      <c r="F43" s="20">
        <v>53372427</v>
      </c>
      <c r="G43" s="40">
        <v>511246</v>
      </c>
      <c r="H43" s="20">
        <v>1002711</v>
      </c>
      <c r="I43" s="20">
        <v>2004591</v>
      </c>
      <c r="J43" s="20">
        <v>10558648</v>
      </c>
      <c r="K43" s="20">
        <v>1786393</v>
      </c>
      <c r="L43" s="20">
        <v>518685</v>
      </c>
      <c r="M43" s="20">
        <v>15959190</v>
      </c>
      <c r="BU43" s="3"/>
      <c r="BW43" s="3"/>
      <c r="BX43" s="3"/>
    </row>
    <row r="44" spans="1:76" s="1" customFormat="1" ht="11.25" customHeight="1" x14ac:dyDescent="0.2">
      <c r="A44" s="9" t="s">
        <v>12</v>
      </c>
      <c r="B44" s="40">
        <f t="shared" ref="B44:I44" si="11">B43/(B42*12)</f>
        <v>3596.6802864712699</v>
      </c>
      <c r="C44" s="40">
        <v>0</v>
      </c>
      <c r="D44" s="40">
        <f t="shared" si="11"/>
        <v>1921.0533333333333</v>
      </c>
      <c r="E44" s="40">
        <f t="shared" si="11"/>
        <v>2898.0490196078431</v>
      </c>
      <c r="F44" s="40">
        <f t="shared" si="11"/>
        <v>5313.8617084826765</v>
      </c>
      <c r="G44" s="40">
        <f t="shared" si="11"/>
        <v>1936.5378787878788</v>
      </c>
      <c r="H44" s="40">
        <f t="shared" si="11"/>
        <v>2695.4596774193546</v>
      </c>
      <c r="I44" s="40">
        <f t="shared" si="11"/>
        <v>1920.1063218390805</v>
      </c>
      <c r="J44" s="40">
        <f>J43/(J42*12)</f>
        <v>2913.5342163355408</v>
      </c>
      <c r="K44" s="40">
        <f>K43/(K42*12)</f>
        <v>907.72002032520322</v>
      </c>
      <c r="L44" s="40">
        <f>L43/(L42*12)</f>
        <v>1728.95</v>
      </c>
      <c r="M44" s="40">
        <f>M43/(M42*12)</f>
        <v>2644.0009940357854</v>
      </c>
      <c r="BU44" s="3"/>
      <c r="BW44" s="3"/>
      <c r="BX44" s="3"/>
    </row>
    <row r="45" spans="1:76" s="1" customFormat="1" ht="11.25" customHeight="1" x14ac:dyDescent="0.2">
      <c r="A45" s="18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</row>
    <row r="46" spans="1:76" s="1" customFormat="1" ht="11.25" customHeight="1" x14ac:dyDescent="0.2">
      <c r="A46" s="9" t="s">
        <v>4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</row>
    <row r="47" spans="1:76" s="1" customFormat="1" ht="11.25" customHeight="1" x14ac:dyDescent="0.2">
      <c r="A47" s="9" t="s">
        <v>7</v>
      </c>
      <c r="B47" s="40">
        <f>SUM(C47:M47)</f>
        <v>85</v>
      </c>
      <c r="C47" s="20">
        <v>8</v>
      </c>
      <c r="D47" s="20">
        <v>7</v>
      </c>
      <c r="E47" s="40">
        <v>3</v>
      </c>
      <c r="F47" s="20">
        <v>26</v>
      </c>
      <c r="G47" s="20">
        <v>0</v>
      </c>
      <c r="H47" s="20">
        <v>8</v>
      </c>
      <c r="I47" s="20">
        <v>8</v>
      </c>
      <c r="J47" s="40" t="s">
        <v>16</v>
      </c>
      <c r="K47" s="40">
        <v>5</v>
      </c>
      <c r="L47" s="40" t="s">
        <v>16</v>
      </c>
      <c r="M47" s="20">
        <v>20</v>
      </c>
      <c r="BU47" s="3"/>
    </row>
    <row r="48" spans="1:76" s="1" customFormat="1" ht="11.25" customHeight="1" x14ac:dyDescent="0.2">
      <c r="A48" s="9" t="s">
        <v>9</v>
      </c>
      <c r="B48" s="40">
        <f t="shared" ref="B48:B49" si="12">SUM(C48:M48)</f>
        <v>852</v>
      </c>
      <c r="C48" s="20">
        <v>26</v>
      </c>
      <c r="D48" s="20">
        <v>48</v>
      </c>
      <c r="E48" s="40">
        <v>42</v>
      </c>
      <c r="F48" s="20">
        <v>166</v>
      </c>
      <c r="G48" s="20">
        <v>0</v>
      </c>
      <c r="H48" s="20">
        <v>22</v>
      </c>
      <c r="I48" s="20">
        <v>20</v>
      </c>
      <c r="J48" s="40" t="s">
        <v>16</v>
      </c>
      <c r="K48" s="40">
        <v>53</v>
      </c>
      <c r="L48" s="40" t="s">
        <v>16</v>
      </c>
      <c r="M48" s="20">
        <v>475</v>
      </c>
      <c r="BU48" s="3"/>
    </row>
    <row r="49" spans="1:83" s="1" customFormat="1" ht="11.25" customHeight="1" x14ac:dyDescent="0.2">
      <c r="A49" s="9" t="s">
        <v>10</v>
      </c>
      <c r="B49" s="40">
        <f t="shared" si="12"/>
        <v>26158931</v>
      </c>
      <c r="C49" s="20">
        <v>1134903</v>
      </c>
      <c r="D49" s="20">
        <v>1769636</v>
      </c>
      <c r="E49" s="40">
        <v>2234081</v>
      </c>
      <c r="F49" s="20">
        <v>5209970</v>
      </c>
      <c r="G49" s="20">
        <v>0</v>
      </c>
      <c r="H49" s="20">
        <v>552439</v>
      </c>
      <c r="I49" s="20">
        <v>1055832</v>
      </c>
      <c r="J49" s="40" t="s">
        <v>16</v>
      </c>
      <c r="K49" s="40">
        <v>651872</v>
      </c>
      <c r="L49" s="40" t="s">
        <v>16</v>
      </c>
      <c r="M49" s="20">
        <v>13550198</v>
      </c>
      <c r="BU49" s="3"/>
    </row>
    <row r="50" spans="1:83" s="1" customFormat="1" ht="11.25" customHeight="1" x14ac:dyDescent="0.2">
      <c r="A50" s="9" t="s">
        <v>12</v>
      </c>
      <c r="B50" s="40">
        <f t="shared" ref="B50:F50" si="13">B49/(B48*12)</f>
        <v>2558.5808881064163</v>
      </c>
      <c r="C50" s="40">
        <f t="shared" si="13"/>
        <v>3637.5096153846152</v>
      </c>
      <c r="D50" s="40">
        <f t="shared" si="13"/>
        <v>3072.2847222222222</v>
      </c>
      <c r="E50" s="40">
        <f t="shared" si="13"/>
        <v>4432.7003968253966</v>
      </c>
      <c r="F50" s="40">
        <f t="shared" si="13"/>
        <v>2615.4467871485945</v>
      </c>
      <c r="G50" s="41">
        <v>0</v>
      </c>
      <c r="H50" s="40">
        <f t="shared" ref="H50:K50" si="14">H49/(H48*12)</f>
        <v>2092.5719696969695</v>
      </c>
      <c r="I50" s="40">
        <f t="shared" si="14"/>
        <v>4399.3</v>
      </c>
      <c r="J50" s="40" t="s">
        <v>16</v>
      </c>
      <c r="K50" s="40">
        <f t="shared" si="14"/>
        <v>1024.9559748427673</v>
      </c>
      <c r="L50" s="40" t="s">
        <v>16</v>
      </c>
      <c r="M50" s="40">
        <f t="shared" ref="M50" si="15">M49/(M48*12)</f>
        <v>2377.2277192982456</v>
      </c>
      <c r="BU50" s="3"/>
    </row>
    <row r="51" spans="1:83" s="1" customFormat="1" ht="11.25" customHeight="1" x14ac:dyDescent="0.2">
      <c r="A51" s="9"/>
      <c r="B51" s="9"/>
      <c r="C51" s="11"/>
      <c r="D51" s="11"/>
      <c r="E51" s="11"/>
      <c r="F51" s="11"/>
      <c r="G51" s="13"/>
      <c r="H51" s="11"/>
      <c r="I51" s="11"/>
      <c r="J51" s="11"/>
      <c r="K51" s="11"/>
      <c r="L51" s="11"/>
      <c r="M51" s="11"/>
      <c r="BU51" s="3"/>
    </row>
    <row r="52" spans="1:83" x14ac:dyDescent="0.2">
      <c r="A52" s="44" t="s">
        <v>55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1"/>
    </row>
    <row r="53" spans="1:83" x14ac:dyDescent="0.2">
      <c r="A53" s="44" t="s">
        <v>74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1"/>
    </row>
    <row r="54" spans="1:8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83" s="1" customFormat="1" ht="11.25" customHeight="1" x14ac:dyDescent="0.2">
      <c r="A55" s="24"/>
      <c r="B55" s="24"/>
      <c r="C55" s="24"/>
      <c r="D55" s="24"/>
      <c r="E55" s="24"/>
      <c r="F55" s="24"/>
      <c r="G55" s="25" t="s">
        <v>71</v>
      </c>
      <c r="H55" s="24"/>
      <c r="I55" s="24"/>
      <c r="J55" s="24"/>
      <c r="K55" s="24"/>
      <c r="L55" s="24"/>
      <c r="M55" s="24"/>
    </row>
    <row r="56" spans="1:83" s="1" customFormat="1" ht="11.25" customHeight="1" x14ac:dyDescent="0.2">
      <c r="A56" s="24"/>
      <c r="B56" s="24"/>
      <c r="C56" s="24"/>
      <c r="D56" s="24"/>
      <c r="E56" s="24"/>
      <c r="F56" s="24"/>
      <c r="G56" s="25" t="s">
        <v>75</v>
      </c>
      <c r="H56" s="24"/>
      <c r="I56" s="24"/>
      <c r="J56" s="24"/>
      <c r="K56" s="24"/>
      <c r="L56" s="24"/>
      <c r="M56" s="24"/>
    </row>
    <row r="57" spans="1:83" s="1" customFormat="1" ht="11.25" customHeight="1" x14ac:dyDescent="0.2">
      <c r="A57" s="26"/>
      <c r="B57" s="27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</row>
    <row r="58" spans="1:83" s="1" customFormat="1" ht="11.25" customHeight="1" x14ac:dyDescent="0.2">
      <c r="A58" s="28"/>
      <c r="B58" s="29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</row>
    <row r="59" spans="1:83" s="1" customFormat="1" ht="11.25" customHeight="1" x14ac:dyDescent="0.2">
      <c r="A59" s="30"/>
      <c r="B59" s="31"/>
      <c r="C59" s="31"/>
      <c r="D59" s="31"/>
      <c r="E59" s="31"/>
      <c r="F59" s="31" t="s">
        <v>39</v>
      </c>
      <c r="G59" s="31"/>
      <c r="H59" s="31"/>
      <c r="I59" s="31"/>
      <c r="J59" s="31"/>
      <c r="K59" s="31"/>
      <c r="L59" s="31"/>
      <c r="M59" s="31"/>
      <c r="BE59" s="2"/>
      <c r="BS59" s="2"/>
    </row>
    <row r="60" spans="1:83" s="1" customFormat="1" ht="11.25" customHeight="1" x14ac:dyDescent="0.2">
      <c r="A60" s="32"/>
      <c r="B60" s="33"/>
      <c r="C60" s="33"/>
      <c r="D60" s="33"/>
      <c r="E60" s="33"/>
      <c r="F60" s="33" t="s">
        <v>58</v>
      </c>
      <c r="G60" s="33"/>
      <c r="H60" s="33" t="s">
        <v>43</v>
      </c>
      <c r="I60" s="33" t="s">
        <v>44</v>
      </c>
      <c r="J60" s="33" t="s">
        <v>46</v>
      </c>
      <c r="K60" s="33" t="s">
        <v>48</v>
      </c>
      <c r="L60" s="33"/>
      <c r="M60" s="33"/>
      <c r="N60" s="2"/>
      <c r="AX60" s="2"/>
      <c r="AZ60" s="2"/>
      <c r="BA60" s="2"/>
      <c r="BB60" s="2"/>
      <c r="BE60" s="2"/>
    </row>
    <row r="61" spans="1:83" s="6" customFormat="1" ht="11.25" customHeight="1" thickBot="1" x14ac:dyDescent="0.25">
      <c r="A61" s="34" t="s">
        <v>57</v>
      </c>
      <c r="B61" s="35" t="s">
        <v>56</v>
      </c>
      <c r="C61" s="35" t="s">
        <v>64</v>
      </c>
      <c r="D61" s="35" t="s">
        <v>65</v>
      </c>
      <c r="E61" s="35" t="s">
        <v>66</v>
      </c>
      <c r="F61" s="35" t="s">
        <v>40</v>
      </c>
      <c r="G61" s="35" t="s">
        <v>41</v>
      </c>
      <c r="H61" s="35" t="s">
        <v>42</v>
      </c>
      <c r="I61" s="35" t="s">
        <v>45</v>
      </c>
      <c r="J61" s="35" t="s">
        <v>47</v>
      </c>
      <c r="K61" s="35" t="s">
        <v>49</v>
      </c>
      <c r="L61" s="35" t="s">
        <v>50</v>
      </c>
      <c r="M61" s="35" t="s">
        <v>35</v>
      </c>
      <c r="N61" s="5"/>
      <c r="AJ61" s="5"/>
      <c r="AL61" s="5"/>
      <c r="AM61" s="5"/>
      <c r="AN61" s="5"/>
      <c r="AQ61" s="5"/>
      <c r="AR61" s="5"/>
      <c r="AS61" s="5"/>
      <c r="AU61" s="5"/>
      <c r="AW61" s="5"/>
      <c r="AX61" s="5"/>
      <c r="AZ61" s="5"/>
      <c r="BA61" s="5"/>
      <c r="BB61" s="5"/>
      <c r="BC61" s="5"/>
      <c r="BZ61" s="5"/>
      <c r="CB61" s="5"/>
      <c r="CC61" s="5"/>
      <c r="CD61" s="5"/>
    </row>
    <row r="62" spans="1:83" s="1" customFormat="1" ht="11.25" customHeight="1" thickTop="1" x14ac:dyDescent="0.2">
      <c r="A62" s="9"/>
      <c r="B62" s="10"/>
      <c r="C62" s="10"/>
      <c r="D62" s="9"/>
      <c r="E62" s="10"/>
      <c r="F62" s="9"/>
      <c r="G62" s="10"/>
      <c r="H62" s="10"/>
      <c r="I62" s="9"/>
      <c r="J62" s="10"/>
      <c r="K62" s="10"/>
      <c r="L62" s="10"/>
      <c r="M62" s="10"/>
      <c r="N62" s="2"/>
      <c r="AG62" s="2"/>
      <c r="AI62" s="2"/>
      <c r="AJ62" s="2"/>
      <c r="AL62" s="2"/>
      <c r="AM62" s="2"/>
      <c r="AN62" s="2"/>
      <c r="BL62" s="2"/>
      <c r="BN62" s="2"/>
      <c r="BO62" s="2"/>
      <c r="BP62" s="2"/>
      <c r="BS62" s="2"/>
      <c r="BT62" s="2"/>
      <c r="BU62" s="2"/>
      <c r="BW62" s="2"/>
      <c r="BY62" s="2"/>
      <c r="BZ62" s="2"/>
      <c r="CB62" s="2"/>
      <c r="CC62" s="2"/>
      <c r="CD62" s="2"/>
      <c r="CE62" s="2"/>
    </row>
    <row r="63" spans="1:83" s="1" customFormat="1" ht="11.25" customHeight="1" x14ac:dyDescent="0.2">
      <c r="A63" s="9" t="s">
        <v>5</v>
      </c>
      <c r="B63" s="9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83" s="1" customFormat="1" ht="11.25" customHeight="1" x14ac:dyDescent="0.2">
      <c r="A64" s="9" t="s">
        <v>7</v>
      </c>
      <c r="B64" s="40">
        <f>SUM(C64:M64)</f>
        <v>117</v>
      </c>
      <c r="C64" s="40">
        <v>0</v>
      </c>
      <c r="D64" s="41">
        <v>13</v>
      </c>
      <c r="E64" s="41">
        <v>6</v>
      </c>
      <c r="F64" s="41">
        <v>27</v>
      </c>
      <c r="G64" s="40" t="s">
        <v>16</v>
      </c>
      <c r="H64" s="41">
        <v>17</v>
      </c>
      <c r="I64" s="40">
        <v>12</v>
      </c>
      <c r="J64" s="41">
        <v>11</v>
      </c>
      <c r="K64" s="41">
        <v>12</v>
      </c>
      <c r="L64" s="40" t="s">
        <v>16</v>
      </c>
      <c r="M64" s="41">
        <v>19</v>
      </c>
      <c r="BF64" s="3"/>
      <c r="BG64" s="3"/>
      <c r="BJ64" s="3"/>
    </row>
    <row r="65" spans="1:104" s="1" customFormat="1" ht="11.25" customHeight="1" x14ac:dyDescent="0.2">
      <c r="A65" s="9" t="s">
        <v>9</v>
      </c>
      <c r="B65" s="40">
        <f t="shared" ref="B65:B66" si="16">SUM(C65:M65)</f>
        <v>1902</v>
      </c>
      <c r="C65" s="40">
        <v>0</v>
      </c>
      <c r="D65" s="41">
        <v>106</v>
      </c>
      <c r="E65" s="41">
        <v>77</v>
      </c>
      <c r="F65" s="41">
        <v>420</v>
      </c>
      <c r="G65" s="40" t="s">
        <v>16</v>
      </c>
      <c r="H65" s="41">
        <v>66</v>
      </c>
      <c r="I65" s="40">
        <v>94</v>
      </c>
      <c r="J65" s="41">
        <v>112</v>
      </c>
      <c r="K65" s="41">
        <v>183</v>
      </c>
      <c r="L65" s="40" t="s">
        <v>16</v>
      </c>
      <c r="M65" s="41">
        <v>844</v>
      </c>
      <c r="BF65" s="3"/>
      <c r="BG65" s="3"/>
      <c r="BJ65" s="3"/>
    </row>
    <row r="66" spans="1:104" s="1" customFormat="1" ht="11.25" customHeight="1" x14ac:dyDescent="0.2">
      <c r="A66" s="9" t="s">
        <v>10</v>
      </c>
      <c r="B66" s="40">
        <f t="shared" si="16"/>
        <v>54399916</v>
      </c>
      <c r="C66" s="40">
        <v>0</v>
      </c>
      <c r="D66" s="41">
        <v>2904805</v>
      </c>
      <c r="E66" s="41">
        <v>2271000</v>
      </c>
      <c r="F66" s="41">
        <v>10564535</v>
      </c>
      <c r="G66" s="40" t="s">
        <v>16</v>
      </c>
      <c r="H66" s="41">
        <v>2453934</v>
      </c>
      <c r="I66" s="40">
        <v>4011795</v>
      </c>
      <c r="J66" s="41">
        <v>2587551</v>
      </c>
      <c r="K66" s="41">
        <v>1724292</v>
      </c>
      <c r="L66" s="40" t="s">
        <v>16</v>
      </c>
      <c r="M66" s="41">
        <v>27882004</v>
      </c>
      <c r="BF66" s="3"/>
      <c r="BG66" s="3"/>
      <c r="BJ66" s="3"/>
    </row>
    <row r="67" spans="1:104" s="1" customFormat="1" ht="11.25" customHeight="1" x14ac:dyDescent="0.2">
      <c r="A67" s="9" t="s">
        <v>12</v>
      </c>
      <c r="B67" s="40">
        <f t="shared" ref="B67:M67" si="17">B66/(B65*12)</f>
        <v>2383.4523308797757</v>
      </c>
      <c r="C67" s="40">
        <v>0</v>
      </c>
      <c r="D67" s="40">
        <f t="shared" si="17"/>
        <v>2283.6517295597482</v>
      </c>
      <c r="E67" s="40">
        <f t="shared" si="17"/>
        <v>2457.7922077922076</v>
      </c>
      <c r="F67" s="40">
        <f t="shared" si="17"/>
        <v>2096.1378968253966</v>
      </c>
      <c r="G67" s="40" t="s">
        <v>16</v>
      </c>
      <c r="H67" s="40">
        <f t="shared" si="17"/>
        <v>3098.401515151515</v>
      </c>
      <c r="I67" s="40">
        <f t="shared" si="17"/>
        <v>3556.5558510638298</v>
      </c>
      <c r="J67" s="40">
        <f t="shared" si="17"/>
        <v>1925.2611607142858</v>
      </c>
      <c r="K67" s="40">
        <f t="shared" si="17"/>
        <v>785.19672131147536</v>
      </c>
      <c r="L67" s="40" t="s">
        <v>16</v>
      </c>
      <c r="M67" s="40">
        <f t="shared" si="17"/>
        <v>2752.9624802527646</v>
      </c>
      <c r="BF67" s="3"/>
      <c r="BG67" s="3"/>
      <c r="BJ67" s="3"/>
    </row>
    <row r="68" spans="1:104" s="1" customFormat="1" ht="11.25" customHeight="1" x14ac:dyDescent="0.2">
      <c r="A68" s="9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2"/>
      <c r="AG68" s="2"/>
      <c r="AI68" s="2"/>
      <c r="AJ68" s="2"/>
      <c r="AL68" s="2"/>
      <c r="AM68" s="2"/>
      <c r="AN68" s="2"/>
      <c r="BL68" s="2"/>
      <c r="BN68" s="2"/>
      <c r="BO68" s="2"/>
      <c r="BP68" s="2"/>
      <c r="BS68" s="2"/>
      <c r="BT68" s="2"/>
      <c r="BU68" s="2"/>
      <c r="BW68" s="2"/>
      <c r="BY68" s="2"/>
      <c r="BZ68" s="2"/>
      <c r="CB68" s="2"/>
      <c r="CC68" s="2"/>
      <c r="CD68" s="2"/>
      <c r="CE68" s="2"/>
    </row>
    <row r="69" spans="1:104" s="1" customFormat="1" ht="11.25" customHeight="1" x14ac:dyDescent="0.2">
      <c r="A69" s="12" t="s">
        <v>6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BE69" s="2"/>
      <c r="BF69" s="2"/>
      <c r="BG69" s="2"/>
      <c r="BI69" s="2"/>
      <c r="BK69" s="2"/>
      <c r="BL69" s="2"/>
      <c r="BN69" s="2"/>
      <c r="BO69" s="2"/>
      <c r="BP69" s="2"/>
      <c r="BQ69" s="2"/>
    </row>
    <row r="70" spans="1:104" s="1" customFormat="1" ht="11.25" customHeight="1" x14ac:dyDescent="0.2">
      <c r="A70" s="9" t="s">
        <v>7</v>
      </c>
      <c r="B70" s="40">
        <f>SUM(C70:M70)</f>
        <v>36</v>
      </c>
      <c r="C70" s="40" t="s">
        <v>16</v>
      </c>
      <c r="D70" s="40">
        <v>3</v>
      </c>
      <c r="E70" s="40" t="s">
        <v>16</v>
      </c>
      <c r="F70" s="41">
        <v>6</v>
      </c>
      <c r="G70" s="40" t="s">
        <v>16</v>
      </c>
      <c r="H70" s="40" t="s">
        <v>16</v>
      </c>
      <c r="I70" s="41">
        <v>3</v>
      </c>
      <c r="J70" s="40">
        <v>3</v>
      </c>
      <c r="K70" s="41">
        <v>13</v>
      </c>
      <c r="L70" s="40">
        <v>0</v>
      </c>
      <c r="M70" s="41">
        <v>8</v>
      </c>
    </row>
    <row r="71" spans="1:104" s="1" customFormat="1" ht="11.25" customHeight="1" x14ac:dyDescent="0.2">
      <c r="A71" s="9" t="s">
        <v>9</v>
      </c>
      <c r="B71" s="40">
        <f t="shared" ref="B71:B72" si="18">SUM(C71:M71)</f>
        <v>264</v>
      </c>
      <c r="C71" s="40" t="s">
        <v>16</v>
      </c>
      <c r="D71" s="40">
        <v>18</v>
      </c>
      <c r="E71" s="40" t="s">
        <v>16</v>
      </c>
      <c r="F71" s="41">
        <v>54</v>
      </c>
      <c r="G71" s="40" t="s">
        <v>16</v>
      </c>
      <c r="H71" s="40" t="s">
        <v>16</v>
      </c>
      <c r="I71" s="41">
        <v>6</v>
      </c>
      <c r="J71" s="40">
        <v>50</v>
      </c>
      <c r="K71" s="41">
        <v>70</v>
      </c>
      <c r="L71" s="40">
        <v>0</v>
      </c>
      <c r="M71" s="41">
        <v>66</v>
      </c>
    </row>
    <row r="72" spans="1:104" s="1" customFormat="1" ht="11.25" customHeight="1" x14ac:dyDescent="0.2">
      <c r="A72" s="9" t="s">
        <v>10</v>
      </c>
      <c r="B72" s="40">
        <f t="shared" si="18"/>
        <v>6722916</v>
      </c>
      <c r="C72" s="40" t="s">
        <v>16</v>
      </c>
      <c r="D72" s="40">
        <v>469762</v>
      </c>
      <c r="E72" s="40" t="s">
        <v>16</v>
      </c>
      <c r="F72" s="41">
        <v>836747</v>
      </c>
      <c r="G72" s="40" t="s">
        <v>16</v>
      </c>
      <c r="H72" s="40" t="s">
        <v>16</v>
      </c>
      <c r="I72" s="41">
        <v>181810</v>
      </c>
      <c r="J72" s="40">
        <v>1760871</v>
      </c>
      <c r="K72" s="41">
        <v>919061</v>
      </c>
      <c r="L72" s="40">
        <v>0</v>
      </c>
      <c r="M72" s="41">
        <v>2554665</v>
      </c>
    </row>
    <row r="73" spans="1:104" s="1" customFormat="1" ht="11.25" customHeight="1" x14ac:dyDescent="0.2">
      <c r="A73" s="9" t="s">
        <v>12</v>
      </c>
      <c r="B73" s="40">
        <f>B72/(B71*12)</f>
        <v>2122.132575757576</v>
      </c>
      <c r="C73" s="40" t="s">
        <v>16</v>
      </c>
      <c r="D73" s="40">
        <f>D72/(D71*12)</f>
        <v>2174.8240740740739</v>
      </c>
      <c r="E73" s="40" t="s">
        <v>16</v>
      </c>
      <c r="F73" s="40">
        <f>F72/(F71*12)</f>
        <v>1291.2762345679012</v>
      </c>
      <c r="G73" s="40" t="s">
        <v>16</v>
      </c>
      <c r="H73" s="40" t="s">
        <v>16</v>
      </c>
      <c r="I73" s="40">
        <f>I72/(I71*12)</f>
        <v>2525.1388888888887</v>
      </c>
      <c r="J73" s="40">
        <f>J72/(J71*12)</f>
        <v>2934.7849999999999</v>
      </c>
      <c r="K73" s="40">
        <f>K72/(K71*12)</f>
        <v>1094.1202380952382</v>
      </c>
      <c r="L73" s="40">
        <v>0</v>
      </c>
      <c r="M73" s="40">
        <f>M72/(M71*12)</f>
        <v>3225.587121212121</v>
      </c>
    </row>
    <row r="74" spans="1:104" s="1" customFormat="1" ht="11.25" customHeight="1" x14ac:dyDescent="0.2">
      <c r="A74" s="9"/>
      <c r="B74" s="9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1:104" s="1" customFormat="1" ht="11.25" customHeight="1" x14ac:dyDescent="0.2">
      <c r="A75" s="9" t="s">
        <v>53</v>
      </c>
      <c r="B75" s="9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 spans="1:104" s="1" customFormat="1" ht="11.25" customHeight="1" x14ac:dyDescent="0.2">
      <c r="A76" s="9" t="s">
        <v>7</v>
      </c>
      <c r="B76" s="40">
        <f>SUM(C76:M76)</f>
        <v>21</v>
      </c>
      <c r="C76" s="41">
        <v>0</v>
      </c>
      <c r="D76" s="41">
        <v>5</v>
      </c>
      <c r="E76" s="40" t="s">
        <v>16</v>
      </c>
      <c r="F76" s="41">
        <v>9</v>
      </c>
      <c r="G76" s="40" t="s">
        <v>16</v>
      </c>
      <c r="H76" s="40" t="s">
        <v>16</v>
      </c>
      <c r="I76" s="40" t="s">
        <v>16</v>
      </c>
      <c r="J76" s="40" t="s">
        <v>16</v>
      </c>
      <c r="K76" s="41">
        <v>4</v>
      </c>
      <c r="L76" s="40" t="s">
        <v>16</v>
      </c>
      <c r="M76" s="41">
        <v>3</v>
      </c>
      <c r="CZ76" s="1" t="s">
        <v>36</v>
      </c>
    </row>
    <row r="77" spans="1:104" s="1" customFormat="1" ht="11.25" customHeight="1" x14ac:dyDescent="0.2">
      <c r="A77" s="9" t="s">
        <v>9</v>
      </c>
      <c r="B77" s="40">
        <f t="shared" ref="B77:B78" si="19">SUM(C77:M77)</f>
        <v>163</v>
      </c>
      <c r="C77" s="41">
        <v>0</v>
      </c>
      <c r="D77" s="41">
        <v>37</v>
      </c>
      <c r="E77" s="40" t="s">
        <v>16</v>
      </c>
      <c r="F77" s="41">
        <v>36</v>
      </c>
      <c r="G77" s="40" t="s">
        <v>16</v>
      </c>
      <c r="H77" s="40" t="s">
        <v>16</v>
      </c>
      <c r="I77" s="40" t="s">
        <v>16</v>
      </c>
      <c r="J77" s="40" t="s">
        <v>16</v>
      </c>
      <c r="K77" s="41">
        <v>49</v>
      </c>
      <c r="L77" s="40" t="s">
        <v>16</v>
      </c>
      <c r="M77" s="41">
        <v>41</v>
      </c>
    </row>
    <row r="78" spans="1:104" s="1" customFormat="1" ht="11.25" customHeight="1" x14ac:dyDescent="0.2">
      <c r="A78" s="9" t="s">
        <v>10</v>
      </c>
      <c r="B78" s="40">
        <f t="shared" si="19"/>
        <v>3838026</v>
      </c>
      <c r="C78" s="41">
        <v>0</v>
      </c>
      <c r="D78" s="41">
        <v>1211104</v>
      </c>
      <c r="E78" s="40" t="s">
        <v>16</v>
      </c>
      <c r="F78" s="41">
        <v>782627</v>
      </c>
      <c r="G78" s="40" t="s">
        <v>16</v>
      </c>
      <c r="H78" s="40" t="s">
        <v>16</v>
      </c>
      <c r="I78" s="40" t="s">
        <v>16</v>
      </c>
      <c r="J78" s="40" t="s">
        <v>16</v>
      </c>
      <c r="K78" s="41">
        <v>389759</v>
      </c>
      <c r="L78" s="40" t="s">
        <v>16</v>
      </c>
      <c r="M78" s="41">
        <v>1454536</v>
      </c>
    </row>
    <row r="79" spans="1:104" s="1" customFormat="1" ht="11.25" customHeight="1" x14ac:dyDescent="0.2">
      <c r="A79" s="9" t="s">
        <v>12</v>
      </c>
      <c r="B79" s="40">
        <f>B78/(B77*12)</f>
        <v>1962.1809815950921</v>
      </c>
      <c r="C79" s="42">
        <v>0</v>
      </c>
      <c r="D79" s="40">
        <f>D78/(D77*12)</f>
        <v>2727.7117117117118</v>
      </c>
      <c r="E79" s="40" t="s">
        <v>16</v>
      </c>
      <c r="F79" s="40">
        <f>F78/(F77*12)</f>
        <v>1811.6365740740741</v>
      </c>
      <c r="G79" s="40" t="s">
        <v>16</v>
      </c>
      <c r="H79" s="40" t="s">
        <v>16</v>
      </c>
      <c r="I79" s="40" t="s">
        <v>16</v>
      </c>
      <c r="J79" s="40" t="s">
        <v>16</v>
      </c>
      <c r="K79" s="40">
        <f>K78/(K77*12)</f>
        <v>662.85544217687072</v>
      </c>
      <c r="L79" s="40" t="s">
        <v>16</v>
      </c>
      <c r="M79" s="40">
        <f>M78/(M77*12)</f>
        <v>2956.3739837398375</v>
      </c>
    </row>
    <row r="80" spans="1:104" s="1" customFormat="1" ht="11.25" customHeight="1" x14ac:dyDescent="0.2">
      <c r="A80" s="9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</row>
    <row r="81" spans="1:78" s="1" customFormat="1" ht="11.25" customHeight="1" x14ac:dyDescent="0.2">
      <c r="A81" s="9" t="s">
        <v>8</v>
      </c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</row>
    <row r="82" spans="1:78" s="1" customFormat="1" ht="11.25" customHeight="1" x14ac:dyDescent="0.2">
      <c r="A82" s="9" t="s">
        <v>7</v>
      </c>
      <c r="B82" s="40">
        <f>SUM(C82:M82)</f>
        <v>97</v>
      </c>
      <c r="C82" s="40">
        <v>0</v>
      </c>
      <c r="D82" s="41">
        <v>6</v>
      </c>
      <c r="E82" s="40">
        <v>4</v>
      </c>
      <c r="F82" s="41">
        <v>31</v>
      </c>
      <c r="G82" s="41">
        <v>0</v>
      </c>
      <c r="H82" s="40">
        <v>7</v>
      </c>
      <c r="I82" s="40">
        <v>6</v>
      </c>
      <c r="J82" s="41">
        <v>7</v>
      </c>
      <c r="K82" s="41">
        <v>11</v>
      </c>
      <c r="L82" s="40">
        <v>5</v>
      </c>
      <c r="M82" s="41">
        <v>20</v>
      </c>
    </row>
    <row r="83" spans="1:78" s="1" customFormat="1" ht="11.25" customHeight="1" x14ac:dyDescent="0.2">
      <c r="A83" s="9" t="s">
        <v>9</v>
      </c>
      <c r="B83" s="40">
        <f t="shared" ref="B83:B84" si="20">SUM(C83:M83)</f>
        <v>1185</v>
      </c>
      <c r="C83" s="40">
        <v>0</v>
      </c>
      <c r="D83" s="41">
        <v>18</v>
      </c>
      <c r="E83" s="40">
        <v>19</v>
      </c>
      <c r="F83" s="41">
        <v>250</v>
      </c>
      <c r="G83" s="41">
        <v>0</v>
      </c>
      <c r="H83" s="40">
        <v>24</v>
      </c>
      <c r="I83" s="40">
        <v>327</v>
      </c>
      <c r="J83" s="41">
        <v>108</v>
      </c>
      <c r="K83" s="41">
        <v>127</v>
      </c>
      <c r="L83" s="40">
        <v>17</v>
      </c>
      <c r="M83" s="41">
        <v>295</v>
      </c>
    </row>
    <row r="84" spans="1:78" s="1" customFormat="1" ht="11.25" customHeight="1" x14ac:dyDescent="0.2">
      <c r="A84" s="9" t="s">
        <v>10</v>
      </c>
      <c r="B84" s="40">
        <f t="shared" si="20"/>
        <v>44350969</v>
      </c>
      <c r="C84" s="40">
        <v>0</v>
      </c>
      <c r="D84" s="41">
        <v>348825</v>
      </c>
      <c r="E84" s="40">
        <v>745475</v>
      </c>
      <c r="F84" s="41">
        <v>7493942</v>
      </c>
      <c r="G84" s="41">
        <v>0</v>
      </c>
      <c r="H84" s="40">
        <v>721527</v>
      </c>
      <c r="I84" s="40">
        <v>15501150</v>
      </c>
      <c r="J84" s="41">
        <v>5658465</v>
      </c>
      <c r="K84" s="41">
        <v>1580445</v>
      </c>
      <c r="L84" s="40">
        <v>464146</v>
      </c>
      <c r="M84" s="41">
        <v>11836994</v>
      </c>
    </row>
    <row r="85" spans="1:78" s="1" customFormat="1" ht="11.25" customHeight="1" x14ac:dyDescent="0.2">
      <c r="A85" s="9" t="s">
        <v>12</v>
      </c>
      <c r="B85" s="40">
        <f>B84/(B83*12)</f>
        <v>3118.9148382559774</v>
      </c>
      <c r="C85" s="40">
        <v>0</v>
      </c>
      <c r="D85" s="40">
        <f>D84/(D83*12)</f>
        <v>1614.9305555555557</v>
      </c>
      <c r="E85" s="40">
        <f>E84/(E83*12)</f>
        <v>3269.6271929824561</v>
      </c>
      <c r="F85" s="40">
        <f>F84/(F83*12)</f>
        <v>2497.9806666666668</v>
      </c>
      <c r="G85" s="40">
        <v>0</v>
      </c>
      <c r="H85" s="40">
        <f t="shared" ref="H85:M85" si="21">H84/(H83*12)</f>
        <v>2505.3020833333335</v>
      </c>
      <c r="I85" s="40">
        <f t="shared" si="21"/>
        <v>3950.3440366972477</v>
      </c>
      <c r="J85" s="40">
        <f t="shared" si="21"/>
        <v>4366.0995370370374</v>
      </c>
      <c r="K85" s="40">
        <f t="shared" si="21"/>
        <v>1037.0374015748032</v>
      </c>
      <c r="L85" s="40">
        <f t="shared" si="21"/>
        <v>2275.2254901960782</v>
      </c>
      <c r="M85" s="40">
        <f t="shared" si="21"/>
        <v>3343.783615819209</v>
      </c>
      <c r="BU85" s="3"/>
      <c r="BZ85" s="3"/>
    </row>
    <row r="86" spans="1:78" s="1" customFormat="1" ht="11.25" customHeight="1" x14ac:dyDescent="0.2">
      <c r="A86" s="18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BU86" s="3"/>
      <c r="BZ86" s="3"/>
    </row>
    <row r="87" spans="1:78" s="1" customFormat="1" ht="11.25" customHeight="1" x14ac:dyDescent="0.2">
      <c r="A87" s="9" t="s">
        <v>59</v>
      </c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BU87" s="3"/>
      <c r="BZ87" s="3"/>
    </row>
    <row r="88" spans="1:78" s="1" customFormat="1" ht="11.25" customHeight="1" x14ac:dyDescent="0.2">
      <c r="A88" s="9" t="s">
        <v>7</v>
      </c>
      <c r="B88" s="40">
        <f>SUM(C88:M88)</f>
        <v>13</v>
      </c>
      <c r="C88" s="40" t="s">
        <v>16</v>
      </c>
      <c r="D88" s="40">
        <v>6</v>
      </c>
      <c r="E88" s="41">
        <v>0</v>
      </c>
      <c r="F88" s="40" t="s">
        <v>16</v>
      </c>
      <c r="G88" s="41">
        <v>0</v>
      </c>
      <c r="H88" s="40">
        <v>0</v>
      </c>
      <c r="I88" s="40" t="s">
        <v>16</v>
      </c>
      <c r="J88" s="41">
        <v>0</v>
      </c>
      <c r="K88" s="40" t="s">
        <v>16</v>
      </c>
      <c r="L88" s="41">
        <v>0</v>
      </c>
      <c r="M88" s="41">
        <v>7</v>
      </c>
      <c r="BU88" s="3"/>
      <c r="BZ88" s="3"/>
    </row>
    <row r="89" spans="1:78" s="1" customFormat="1" ht="11.25" customHeight="1" x14ac:dyDescent="0.2">
      <c r="A89" s="9" t="s">
        <v>9</v>
      </c>
      <c r="B89" s="40">
        <f t="shared" ref="B89:B90" si="22">SUM(C89:M89)</f>
        <v>884</v>
      </c>
      <c r="C89" s="40" t="s">
        <v>16</v>
      </c>
      <c r="D89" s="40">
        <v>28</v>
      </c>
      <c r="E89" s="41">
        <v>0</v>
      </c>
      <c r="F89" s="40" t="s">
        <v>16</v>
      </c>
      <c r="G89" s="41">
        <v>0</v>
      </c>
      <c r="H89" s="40">
        <v>0</v>
      </c>
      <c r="I89" s="40" t="s">
        <v>16</v>
      </c>
      <c r="J89" s="41">
        <v>0</v>
      </c>
      <c r="K89" s="40" t="s">
        <v>16</v>
      </c>
      <c r="L89" s="41">
        <v>0</v>
      </c>
      <c r="M89" s="41">
        <v>856</v>
      </c>
      <c r="BU89" s="3"/>
      <c r="BZ89" s="3"/>
    </row>
    <row r="90" spans="1:78" s="1" customFormat="1" ht="11.25" customHeight="1" x14ac:dyDescent="0.2">
      <c r="A90" s="9" t="s">
        <v>10</v>
      </c>
      <c r="B90" s="40">
        <f t="shared" si="22"/>
        <v>31927656</v>
      </c>
      <c r="C90" s="40" t="s">
        <v>16</v>
      </c>
      <c r="D90" s="40">
        <v>1145583</v>
      </c>
      <c r="E90" s="41">
        <v>0</v>
      </c>
      <c r="F90" s="40" t="s">
        <v>16</v>
      </c>
      <c r="G90" s="41">
        <v>0</v>
      </c>
      <c r="H90" s="40">
        <v>0</v>
      </c>
      <c r="I90" s="40" t="s">
        <v>16</v>
      </c>
      <c r="J90" s="41">
        <v>0</v>
      </c>
      <c r="K90" s="40" t="s">
        <v>16</v>
      </c>
      <c r="L90" s="41">
        <v>0</v>
      </c>
      <c r="M90" s="41">
        <v>30782073</v>
      </c>
      <c r="BU90" s="3"/>
      <c r="BZ90" s="3"/>
    </row>
    <row r="91" spans="1:78" s="1" customFormat="1" ht="11.25" customHeight="1" x14ac:dyDescent="0.2">
      <c r="A91" s="9" t="s">
        <v>12</v>
      </c>
      <c r="B91" s="40">
        <f>B90/(B89*12)</f>
        <v>3009.7714932126696</v>
      </c>
      <c r="C91" s="40" t="s">
        <v>16</v>
      </c>
      <c r="D91" s="40">
        <f>D90/(D89*12)</f>
        <v>3409.4732142857142</v>
      </c>
      <c r="E91" s="40">
        <v>0</v>
      </c>
      <c r="F91" s="40" t="s">
        <v>16</v>
      </c>
      <c r="G91" s="40">
        <v>0</v>
      </c>
      <c r="H91" s="40">
        <v>0</v>
      </c>
      <c r="I91" s="40" t="s">
        <v>16</v>
      </c>
      <c r="J91" s="40">
        <v>0</v>
      </c>
      <c r="K91" s="40" t="s">
        <v>16</v>
      </c>
      <c r="L91" s="40">
        <v>0</v>
      </c>
      <c r="M91" s="40">
        <f>M90/(M89*12)</f>
        <v>2996.6971378504672</v>
      </c>
      <c r="BU91" s="3"/>
      <c r="BZ91" s="3"/>
    </row>
    <row r="92" spans="1:78" s="1" customFormat="1" ht="11.25" customHeight="1" x14ac:dyDescent="0.2">
      <c r="A92" s="9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BU92" s="3"/>
      <c r="BZ92" s="3"/>
    </row>
    <row r="93" spans="1:78" s="1" customFormat="1" ht="11.25" customHeight="1" x14ac:dyDescent="0.2">
      <c r="A93" s="9" t="s">
        <v>52</v>
      </c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BU93" s="3"/>
      <c r="BZ93" s="3"/>
    </row>
    <row r="94" spans="1:78" s="1" customFormat="1" ht="11.25" customHeight="1" x14ac:dyDescent="0.2">
      <c r="A94" s="9" t="s">
        <v>7</v>
      </c>
      <c r="B94" s="40">
        <f>SUM(C94:M94)</f>
        <v>58</v>
      </c>
      <c r="C94" s="41">
        <v>0</v>
      </c>
      <c r="D94" s="41">
        <f>3+1</f>
        <v>4</v>
      </c>
      <c r="E94" s="40" t="s">
        <v>16</v>
      </c>
      <c r="F94" s="41">
        <f>6+3</f>
        <v>9</v>
      </c>
      <c r="G94" s="41">
        <v>0</v>
      </c>
      <c r="H94" s="41">
        <v>10</v>
      </c>
      <c r="I94" s="40">
        <f>8+1</f>
        <v>9</v>
      </c>
      <c r="J94" s="40" t="s">
        <v>16</v>
      </c>
      <c r="K94" s="41">
        <v>15</v>
      </c>
      <c r="L94" s="40">
        <f>2+2</f>
        <v>4</v>
      </c>
      <c r="M94" s="41">
        <f>5+2</f>
        <v>7</v>
      </c>
      <c r="BU94" s="3"/>
      <c r="BZ94" s="3"/>
    </row>
    <row r="95" spans="1:78" s="1" customFormat="1" ht="11.25" customHeight="1" x14ac:dyDescent="0.2">
      <c r="A95" s="9" t="s">
        <v>9</v>
      </c>
      <c r="B95" s="40">
        <f t="shared" ref="B95:B96" si="23">SUM(C95:M95)</f>
        <v>355</v>
      </c>
      <c r="C95" s="41">
        <v>0</v>
      </c>
      <c r="D95" s="41">
        <f>23+4</f>
        <v>27</v>
      </c>
      <c r="E95" s="40" t="s">
        <v>16</v>
      </c>
      <c r="F95" s="41">
        <f>39+14</f>
        <v>53</v>
      </c>
      <c r="G95" s="41">
        <v>0</v>
      </c>
      <c r="H95" s="41">
        <f>40+8</f>
        <v>48</v>
      </c>
      <c r="I95" s="40">
        <f>19+8</f>
        <v>27</v>
      </c>
      <c r="J95" s="40" t="s">
        <v>16</v>
      </c>
      <c r="K95" s="41">
        <v>134</v>
      </c>
      <c r="L95" s="40">
        <f>27+4</f>
        <v>31</v>
      </c>
      <c r="M95" s="41">
        <f>33+2</f>
        <v>35</v>
      </c>
    </row>
    <row r="96" spans="1:78" s="1" customFormat="1" ht="11.25" customHeight="1" x14ac:dyDescent="0.2">
      <c r="A96" s="9" t="s">
        <v>10</v>
      </c>
      <c r="B96" s="40">
        <f t="shared" si="23"/>
        <v>8073725</v>
      </c>
      <c r="C96" s="41">
        <v>0</v>
      </c>
      <c r="D96" s="41">
        <f>777041+99621</f>
        <v>876662</v>
      </c>
      <c r="E96" s="40" t="s">
        <v>16</v>
      </c>
      <c r="F96" s="41">
        <f>904034+447003</f>
        <v>1351037</v>
      </c>
      <c r="G96" s="41">
        <v>0</v>
      </c>
      <c r="H96" s="41">
        <v>1264406</v>
      </c>
      <c r="I96" s="40">
        <f>490882+97802</f>
        <v>588684</v>
      </c>
      <c r="J96" s="40" t="s">
        <v>16</v>
      </c>
      <c r="K96" s="41">
        <v>2250168</v>
      </c>
      <c r="L96" s="40">
        <f>444585+225878</f>
        <v>670463</v>
      </c>
      <c r="M96" s="41">
        <f>1043945+28360</f>
        <v>1072305</v>
      </c>
      <c r="O96" s="4"/>
    </row>
    <row r="97" spans="1:107" s="1" customFormat="1" ht="11.25" customHeight="1" x14ac:dyDescent="0.2">
      <c r="A97" s="9" t="s">
        <v>12</v>
      </c>
      <c r="B97" s="40">
        <f>B96/(B95*12)</f>
        <v>1895.2406103286385</v>
      </c>
      <c r="C97" s="40">
        <v>0</v>
      </c>
      <c r="D97" s="40">
        <f>D96/(D95*12)</f>
        <v>2705.7469135802471</v>
      </c>
      <c r="E97" s="40" t="s">
        <v>16</v>
      </c>
      <c r="F97" s="40">
        <f>F96/(F95*12)</f>
        <v>2124.2720125786163</v>
      </c>
      <c r="G97" s="40">
        <v>0</v>
      </c>
      <c r="H97" s="40">
        <f>H96/(H95*12)</f>
        <v>2195.1493055555557</v>
      </c>
      <c r="I97" s="40">
        <f>I96/(I95*12)</f>
        <v>1816.9259259259259</v>
      </c>
      <c r="J97" s="40" t="s">
        <v>16</v>
      </c>
      <c r="K97" s="40">
        <f>K96/(K95*12)</f>
        <v>1399.358208955224</v>
      </c>
      <c r="L97" s="40">
        <f>L96/(L95*12)</f>
        <v>1802.3198924731182</v>
      </c>
      <c r="M97" s="40">
        <f>M96/(M95*12)</f>
        <v>2553.1071428571427</v>
      </c>
    </row>
    <row r="98" spans="1:107" s="1" customFormat="1" ht="11.25" customHeight="1" x14ac:dyDescent="0.2">
      <c r="A98" s="9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AE98" s="3"/>
      <c r="AS98" s="3"/>
    </row>
    <row r="99" spans="1:107" s="1" customFormat="1" ht="11.25" customHeight="1" x14ac:dyDescent="0.2">
      <c r="A99" s="9" t="s">
        <v>11</v>
      </c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</row>
    <row r="100" spans="1:107" s="1" customFormat="1" ht="11.25" customHeight="1" x14ac:dyDescent="0.2">
      <c r="A100" s="9" t="s">
        <v>7</v>
      </c>
      <c r="B100" s="40">
        <f>SUM(C100:M100)</f>
        <v>139</v>
      </c>
      <c r="C100" s="41">
        <v>0</v>
      </c>
      <c r="D100" s="41">
        <v>18</v>
      </c>
      <c r="E100" s="40">
        <v>4</v>
      </c>
      <c r="F100" s="41">
        <v>27</v>
      </c>
      <c r="G100" s="40">
        <v>0</v>
      </c>
      <c r="H100" s="41">
        <v>10</v>
      </c>
      <c r="I100" s="41">
        <v>19</v>
      </c>
      <c r="J100" s="40">
        <v>26</v>
      </c>
      <c r="K100" s="41">
        <v>9</v>
      </c>
      <c r="L100" s="41">
        <v>16</v>
      </c>
      <c r="M100" s="41">
        <v>10</v>
      </c>
      <c r="DC100" s="1" t="s">
        <v>27</v>
      </c>
    </row>
    <row r="101" spans="1:107" s="1" customFormat="1" ht="11.25" customHeight="1" x14ac:dyDescent="0.2">
      <c r="A101" s="9" t="s">
        <v>9</v>
      </c>
      <c r="B101" s="40">
        <f t="shared" ref="B101:B102" si="24">SUM(C101:M101)</f>
        <v>1280</v>
      </c>
      <c r="C101" s="41">
        <v>0</v>
      </c>
      <c r="D101" s="41">
        <v>98</v>
      </c>
      <c r="E101" s="40">
        <v>21</v>
      </c>
      <c r="F101" s="41">
        <v>259</v>
      </c>
      <c r="G101" s="40">
        <v>0</v>
      </c>
      <c r="H101" s="41">
        <v>28</v>
      </c>
      <c r="I101" s="41">
        <v>207</v>
      </c>
      <c r="J101" s="40">
        <v>151</v>
      </c>
      <c r="K101" s="41">
        <v>160</v>
      </c>
      <c r="L101" s="41">
        <v>55</v>
      </c>
      <c r="M101" s="41">
        <v>301</v>
      </c>
    </row>
    <row r="102" spans="1:107" s="1" customFormat="1" ht="11.25" customHeight="1" x14ac:dyDescent="0.2">
      <c r="A102" s="9" t="s">
        <v>10</v>
      </c>
      <c r="B102" s="40">
        <f t="shared" si="24"/>
        <v>31535838</v>
      </c>
      <c r="C102" s="41">
        <v>0</v>
      </c>
      <c r="D102" s="41">
        <v>3749659</v>
      </c>
      <c r="E102" s="40">
        <v>470572</v>
      </c>
      <c r="F102" s="41">
        <v>5793478</v>
      </c>
      <c r="G102" s="40">
        <v>0</v>
      </c>
      <c r="H102" s="41">
        <v>1107545</v>
      </c>
      <c r="I102" s="41">
        <v>2336745</v>
      </c>
      <c r="J102" s="40">
        <v>3286641</v>
      </c>
      <c r="K102" s="41">
        <v>3239393</v>
      </c>
      <c r="L102" s="41">
        <v>1691010</v>
      </c>
      <c r="M102" s="41">
        <v>9860795</v>
      </c>
    </row>
    <row r="103" spans="1:107" s="1" customFormat="1" ht="11.25" customHeight="1" x14ac:dyDescent="0.2">
      <c r="A103" s="9" t="s">
        <v>12</v>
      </c>
      <c r="B103" s="40">
        <f>B102/(B101*12)</f>
        <v>2053.1144531250002</v>
      </c>
      <c r="C103" s="40">
        <v>0</v>
      </c>
      <c r="D103" s="40">
        <f>D102/(D101*12)</f>
        <v>3188.4855442176872</v>
      </c>
      <c r="E103" s="40">
        <f>E102/(E101*12)</f>
        <v>1867.3492063492063</v>
      </c>
      <c r="F103" s="40">
        <f>F102/(F101*12)</f>
        <v>1864.0534105534105</v>
      </c>
      <c r="G103" s="40">
        <v>0</v>
      </c>
      <c r="H103" s="40">
        <f t="shared" ref="H103:M103" si="25">H102/(H101*12)</f>
        <v>3296.2648809523807</v>
      </c>
      <c r="I103" s="40">
        <f t="shared" si="25"/>
        <v>940.71859903381642</v>
      </c>
      <c r="J103" s="40">
        <f t="shared" si="25"/>
        <v>1813.8195364238411</v>
      </c>
      <c r="K103" s="40">
        <f t="shared" si="25"/>
        <v>1687.1838541666666</v>
      </c>
      <c r="L103" s="40">
        <f t="shared" si="25"/>
        <v>2562.1363636363635</v>
      </c>
      <c r="M103" s="40">
        <f t="shared" si="25"/>
        <v>2730.0096899224804</v>
      </c>
    </row>
    <row r="104" spans="1:107" s="1" customFormat="1" ht="11.25" customHeight="1" x14ac:dyDescent="0.2">
      <c r="A104" s="18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BU104" s="3"/>
      <c r="BZ104" s="3"/>
    </row>
    <row r="105" spans="1:107" s="1" customFormat="1" ht="11.25" customHeight="1" x14ac:dyDescent="0.2">
      <c r="A105" s="12" t="s">
        <v>13</v>
      </c>
      <c r="B105" s="40"/>
      <c r="C105" s="40" t="s">
        <v>36</v>
      </c>
      <c r="D105" s="40"/>
      <c r="E105" s="40"/>
      <c r="F105" s="40"/>
      <c r="G105" s="40"/>
      <c r="H105" s="40"/>
      <c r="I105" s="40"/>
      <c r="J105" s="40"/>
      <c r="K105" s="40"/>
      <c r="L105" s="40"/>
      <c r="M105" s="40"/>
    </row>
    <row r="106" spans="1:107" s="1" customFormat="1" ht="11.25" customHeight="1" x14ac:dyDescent="0.2">
      <c r="A106" s="9" t="s">
        <v>7</v>
      </c>
      <c r="B106" s="40">
        <f>SUM(C106:M106)</f>
        <v>28</v>
      </c>
      <c r="C106" s="41">
        <v>0</v>
      </c>
      <c r="D106" s="40">
        <v>3</v>
      </c>
      <c r="E106" s="40">
        <v>0</v>
      </c>
      <c r="F106" s="41">
        <v>6</v>
      </c>
      <c r="G106" s="41">
        <v>0</v>
      </c>
      <c r="H106" s="40">
        <v>0</v>
      </c>
      <c r="I106" s="41">
        <v>0</v>
      </c>
      <c r="J106" s="40" t="s">
        <v>16</v>
      </c>
      <c r="K106" s="41">
        <v>14</v>
      </c>
      <c r="L106" s="40" t="s">
        <v>16</v>
      </c>
      <c r="M106" s="41">
        <v>5</v>
      </c>
    </row>
    <row r="107" spans="1:107" s="1" customFormat="1" ht="11.25" customHeight="1" x14ac:dyDescent="0.2">
      <c r="A107" s="9" t="s">
        <v>9</v>
      </c>
      <c r="B107" s="40">
        <f t="shared" ref="B107:B108" si="26">SUM(C107:M107)</f>
        <v>425</v>
      </c>
      <c r="C107" s="41">
        <v>0</v>
      </c>
      <c r="D107" s="40">
        <v>10</v>
      </c>
      <c r="E107" s="40">
        <v>0</v>
      </c>
      <c r="F107" s="41">
        <v>155</v>
      </c>
      <c r="G107" s="41">
        <v>0</v>
      </c>
      <c r="H107" s="40">
        <v>0</v>
      </c>
      <c r="I107" s="41">
        <v>0</v>
      </c>
      <c r="J107" s="40" t="s">
        <v>16</v>
      </c>
      <c r="K107" s="41">
        <v>179</v>
      </c>
      <c r="L107" s="40" t="s">
        <v>16</v>
      </c>
      <c r="M107" s="41">
        <v>81</v>
      </c>
    </row>
    <row r="108" spans="1:107" s="1" customFormat="1" ht="11.25" customHeight="1" x14ac:dyDescent="0.2">
      <c r="A108" s="9" t="s">
        <v>10</v>
      </c>
      <c r="B108" s="40">
        <f t="shared" si="26"/>
        <v>9091374</v>
      </c>
      <c r="C108" s="41">
        <v>0</v>
      </c>
      <c r="D108" s="40">
        <v>467239</v>
      </c>
      <c r="E108" s="40">
        <v>0</v>
      </c>
      <c r="F108" s="41">
        <v>2852124</v>
      </c>
      <c r="G108" s="41">
        <v>0</v>
      </c>
      <c r="H108" s="40">
        <v>0</v>
      </c>
      <c r="I108" s="41">
        <v>0</v>
      </c>
      <c r="J108" s="40" t="s">
        <v>16</v>
      </c>
      <c r="K108" s="41">
        <v>3065359</v>
      </c>
      <c r="L108" s="40" t="s">
        <v>16</v>
      </c>
      <c r="M108" s="41">
        <v>2706652</v>
      </c>
    </row>
    <row r="109" spans="1:107" s="1" customFormat="1" ht="11.25" customHeight="1" x14ac:dyDescent="0.2">
      <c r="A109" s="9" t="s">
        <v>12</v>
      </c>
      <c r="B109" s="40">
        <f>B108/(B107*12)</f>
        <v>1782.6223529411764</v>
      </c>
      <c r="C109" s="40">
        <v>0</v>
      </c>
      <c r="D109" s="40">
        <f>D108/(D107*12)</f>
        <v>3893.6583333333333</v>
      </c>
      <c r="E109" s="40">
        <v>0</v>
      </c>
      <c r="F109" s="40">
        <f>F108/(F107*12)</f>
        <v>1533.4</v>
      </c>
      <c r="G109" s="40">
        <v>0</v>
      </c>
      <c r="H109" s="40">
        <v>0</v>
      </c>
      <c r="I109" s="40">
        <v>0</v>
      </c>
      <c r="J109" s="40" t="s">
        <v>16</v>
      </c>
      <c r="K109" s="40">
        <f>K108/(K107*12)</f>
        <v>1427.0758845437617</v>
      </c>
      <c r="L109" s="40" t="s">
        <v>16</v>
      </c>
      <c r="M109" s="40">
        <f>M108/(M107*12)</f>
        <v>2784.6213991769546</v>
      </c>
    </row>
    <row r="110" spans="1:107" s="1" customFormat="1" ht="11.25" customHeight="1" x14ac:dyDescent="0.2">
      <c r="A110" s="18"/>
      <c r="B110" s="18"/>
      <c r="BU110" s="3"/>
      <c r="BZ110" s="3"/>
    </row>
    <row r="111" spans="1:107" x14ac:dyDescent="0.2">
      <c r="A111" s="44" t="s">
        <v>55</v>
      </c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1"/>
    </row>
    <row r="112" spans="1:107" x14ac:dyDescent="0.2">
      <c r="A112" s="44" t="s">
        <v>74</v>
      </c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1"/>
    </row>
    <row r="114" spans="1:69" s="1" customFormat="1" ht="11.25" customHeight="1" x14ac:dyDescent="0.2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</row>
    <row r="115" spans="1:69" s="1" customFormat="1" ht="11.25" customHeight="1" x14ac:dyDescent="0.2">
      <c r="A115" s="24"/>
      <c r="B115" s="24"/>
      <c r="C115" s="24"/>
      <c r="D115" s="24"/>
      <c r="E115" s="24"/>
      <c r="F115" s="24"/>
      <c r="G115" s="25" t="s">
        <v>71</v>
      </c>
      <c r="H115" s="24"/>
      <c r="I115" s="24"/>
      <c r="J115" s="24"/>
      <c r="K115" s="24"/>
      <c r="L115" s="24"/>
      <c r="M115" s="24"/>
    </row>
    <row r="116" spans="1:69" s="1" customFormat="1" ht="11.25" customHeight="1" x14ac:dyDescent="0.2">
      <c r="A116" s="24"/>
      <c r="B116" s="24"/>
      <c r="C116" s="24"/>
      <c r="D116" s="24"/>
      <c r="E116" s="24"/>
      <c r="F116" s="24"/>
      <c r="G116" s="25" t="s">
        <v>75</v>
      </c>
      <c r="H116" s="24"/>
      <c r="I116" s="24"/>
      <c r="J116" s="24"/>
      <c r="K116" s="24"/>
      <c r="L116" s="24"/>
      <c r="M116" s="24"/>
    </row>
    <row r="117" spans="1:69" s="1" customFormat="1" ht="11.25" customHeight="1" x14ac:dyDescent="0.2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AC117" s="2"/>
      <c r="AD117" s="2"/>
      <c r="AE117" s="2"/>
      <c r="AG117" s="2"/>
      <c r="AI117" s="2"/>
      <c r="AJ117" s="2"/>
      <c r="AL117" s="2"/>
      <c r="AM117" s="2"/>
      <c r="AN117" s="2"/>
      <c r="AO117" s="2"/>
      <c r="AQ117" s="2"/>
      <c r="AR117" s="2"/>
      <c r="AS117" s="2"/>
      <c r="AU117" s="2"/>
      <c r="AW117" s="2"/>
      <c r="AX117" s="2"/>
      <c r="AZ117" s="2"/>
      <c r="BA117" s="2"/>
      <c r="BB117" s="2"/>
      <c r="BC117" s="2"/>
      <c r="BE117" s="2"/>
      <c r="BF117" s="2"/>
      <c r="BG117" s="2"/>
      <c r="BI117" s="2"/>
      <c r="BK117" s="2"/>
      <c r="BL117" s="2"/>
      <c r="BN117" s="2"/>
      <c r="BO117" s="2"/>
      <c r="BP117" s="2" t="s">
        <v>50</v>
      </c>
      <c r="BQ117" s="2" t="s">
        <v>35</v>
      </c>
    </row>
    <row r="118" spans="1:69" s="1" customFormat="1" ht="11.25" customHeight="1" x14ac:dyDescent="0.2">
      <c r="A118" s="28"/>
      <c r="B118" s="29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</row>
    <row r="119" spans="1:69" s="1" customFormat="1" ht="11.25" customHeight="1" x14ac:dyDescent="0.2">
      <c r="A119" s="30"/>
      <c r="B119" s="31"/>
      <c r="C119" s="31"/>
      <c r="D119" s="31"/>
      <c r="E119" s="31"/>
      <c r="F119" s="31" t="s">
        <v>39</v>
      </c>
      <c r="G119" s="31"/>
      <c r="H119" s="31"/>
      <c r="I119" s="31"/>
      <c r="J119" s="31"/>
      <c r="K119" s="31"/>
      <c r="L119" s="31"/>
      <c r="M119" s="31"/>
      <c r="AE119" s="3"/>
      <c r="AS119" s="3"/>
    </row>
    <row r="120" spans="1:69" s="6" customFormat="1" ht="11.25" customHeight="1" thickBot="1" x14ac:dyDescent="0.25">
      <c r="A120" s="32"/>
      <c r="B120" s="33"/>
      <c r="C120" s="33"/>
      <c r="D120" s="33"/>
      <c r="E120" s="33"/>
      <c r="F120" s="33" t="s">
        <v>58</v>
      </c>
      <c r="G120" s="33"/>
      <c r="H120" s="33" t="s">
        <v>43</v>
      </c>
      <c r="I120" s="33" t="s">
        <v>44</v>
      </c>
      <c r="J120" s="33" t="s">
        <v>46</v>
      </c>
      <c r="K120" s="33" t="s">
        <v>48</v>
      </c>
      <c r="L120" s="33"/>
      <c r="M120" s="33"/>
      <c r="AE120" s="7"/>
      <c r="AS120" s="7"/>
    </row>
    <row r="121" spans="1:69" s="1" customFormat="1" ht="11.25" customHeight="1" thickTop="1" thickBot="1" x14ac:dyDescent="0.25">
      <c r="A121" s="34" t="s">
        <v>57</v>
      </c>
      <c r="B121" s="35" t="s">
        <v>56</v>
      </c>
      <c r="C121" s="35" t="s">
        <v>64</v>
      </c>
      <c r="D121" s="35" t="s">
        <v>65</v>
      </c>
      <c r="E121" s="35" t="s">
        <v>66</v>
      </c>
      <c r="F121" s="35" t="s">
        <v>40</v>
      </c>
      <c r="G121" s="35" t="s">
        <v>41</v>
      </c>
      <c r="H121" s="35" t="s">
        <v>42</v>
      </c>
      <c r="I121" s="35" t="s">
        <v>45</v>
      </c>
      <c r="J121" s="35" t="s">
        <v>47</v>
      </c>
      <c r="K121" s="35" t="s">
        <v>49</v>
      </c>
      <c r="L121" s="35" t="s">
        <v>50</v>
      </c>
      <c r="M121" s="35" t="s">
        <v>35</v>
      </c>
      <c r="AE121" s="3"/>
      <c r="AS121" s="3"/>
    </row>
    <row r="122" spans="1:69" s="1" customFormat="1" ht="11.25" customHeight="1" thickTop="1" x14ac:dyDescent="0.2">
      <c r="A122" s="36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AE122" s="3"/>
      <c r="AS122" s="3"/>
    </row>
    <row r="123" spans="1:69" s="1" customFormat="1" ht="11.25" customHeight="1" x14ac:dyDescent="0.2">
      <c r="A123" s="9" t="s">
        <v>14</v>
      </c>
      <c r="B123" s="9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</row>
    <row r="124" spans="1:69" s="1" customFormat="1" ht="11.25" customHeight="1" x14ac:dyDescent="0.2">
      <c r="A124" s="9" t="s">
        <v>7</v>
      </c>
      <c r="B124" s="40">
        <f>SUM(C124:M124)</f>
        <v>61</v>
      </c>
      <c r="C124" s="41">
        <v>0</v>
      </c>
      <c r="D124" s="41">
        <v>6</v>
      </c>
      <c r="E124" s="41">
        <v>6</v>
      </c>
      <c r="F124" s="41">
        <v>10</v>
      </c>
      <c r="G124" s="40" t="s">
        <v>16</v>
      </c>
      <c r="H124" s="41">
        <v>7</v>
      </c>
      <c r="I124" s="40" t="s">
        <v>16</v>
      </c>
      <c r="J124" s="41">
        <v>10</v>
      </c>
      <c r="K124" s="41">
        <v>5</v>
      </c>
      <c r="L124" s="40">
        <v>4</v>
      </c>
      <c r="M124" s="41">
        <v>13</v>
      </c>
    </row>
    <row r="125" spans="1:69" s="1" customFormat="1" ht="11.25" customHeight="1" x14ac:dyDescent="0.2">
      <c r="A125" s="9" t="s">
        <v>9</v>
      </c>
      <c r="B125" s="40">
        <f t="shared" ref="B125:B126" si="27">SUM(C125:M125)</f>
        <v>1321</v>
      </c>
      <c r="C125" s="41">
        <v>0</v>
      </c>
      <c r="D125" s="41">
        <v>37</v>
      </c>
      <c r="E125" s="41">
        <v>292</v>
      </c>
      <c r="F125" s="41">
        <v>154</v>
      </c>
      <c r="G125" s="40" t="s">
        <v>16</v>
      </c>
      <c r="H125" s="41">
        <v>29</v>
      </c>
      <c r="I125" s="40" t="s">
        <v>16</v>
      </c>
      <c r="J125" s="41">
        <v>70</v>
      </c>
      <c r="K125" s="41">
        <v>60</v>
      </c>
      <c r="L125" s="40">
        <v>7</v>
      </c>
      <c r="M125" s="41">
        <v>672</v>
      </c>
    </row>
    <row r="126" spans="1:69" s="1" customFormat="1" ht="11.25" customHeight="1" x14ac:dyDescent="0.2">
      <c r="A126" s="9" t="s">
        <v>10</v>
      </c>
      <c r="B126" s="40">
        <f t="shared" si="27"/>
        <v>45344259</v>
      </c>
      <c r="C126" s="41">
        <v>0</v>
      </c>
      <c r="D126" s="41">
        <v>1427844</v>
      </c>
      <c r="E126" s="41">
        <v>12939427</v>
      </c>
      <c r="F126" s="41">
        <v>3174373</v>
      </c>
      <c r="G126" s="40" t="s">
        <v>16</v>
      </c>
      <c r="H126" s="41">
        <v>1248683</v>
      </c>
      <c r="I126" s="40" t="s">
        <v>16</v>
      </c>
      <c r="J126" s="41">
        <v>2187577</v>
      </c>
      <c r="K126" s="41">
        <v>463562</v>
      </c>
      <c r="L126" s="40">
        <v>139860</v>
      </c>
      <c r="M126" s="41">
        <v>23762933</v>
      </c>
    </row>
    <row r="127" spans="1:69" s="1" customFormat="1" ht="11.25" customHeight="1" x14ac:dyDescent="0.2">
      <c r="A127" s="9" t="s">
        <v>12</v>
      </c>
      <c r="B127" s="40">
        <f>B126/(B125*12)</f>
        <v>2860.47558667676</v>
      </c>
      <c r="C127" s="40">
        <v>0</v>
      </c>
      <c r="D127" s="40">
        <f>D126/(D125*12)</f>
        <v>3215.864864864865</v>
      </c>
      <c r="E127" s="40">
        <f>E126/(E125*12)</f>
        <v>3692.7588470319633</v>
      </c>
      <c r="F127" s="40">
        <f>F126/(F125*12)</f>
        <v>1717.7343073593074</v>
      </c>
      <c r="G127" s="40" t="s">
        <v>16</v>
      </c>
      <c r="H127" s="40">
        <f>H126/(H125*12)</f>
        <v>3588.1695402298851</v>
      </c>
      <c r="I127" s="40" t="s">
        <v>16</v>
      </c>
      <c r="J127" s="40">
        <f>J126/(J125*12)</f>
        <v>2604.2583333333332</v>
      </c>
      <c r="K127" s="40">
        <f>K126/(K125*12)</f>
        <v>643.83611111111111</v>
      </c>
      <c r="L127" s="40">
        <f>L126/(L125*12)</f>
        <v>1665</v>
      </c>
      <c r="M127" s="40">
        <f>M126/(M125*12)</f>
        <v>2946.7922867063494</v>
      </c>
    </row>
    <row r="128" spans="1:69" s="1" customFormat="1" ht="11.25" customHeight="1" x14ac:dyDescent="0.2">
      <c r="A128" s="9"/>
      <c r="B128" s="9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66" s="1" customFormat="1" ht="11.25" customHeight="1" x14ac:dyDescent="0.2">
      <c r="A129" s="9" t="s">
        <v>15</v>
      </c>
      <c r="B129" s="9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AE129" s="3"/>
      <c r="AS129" s="3"/>
    </row>
    <row r="130" spans="1:66" s="1" customFormat="1" ht="11.25" customHeight="1" x14ac:dyDescent="0.2">
      <c r="A130" s="9" t="s">
        <v>7</v>
      </c>
      <c r="B130" s="40">
        <f>SUM(C130:M130)</f>
        <v>517</v>
      </c>
      <c r="C130" s="40" t="s">
        <v>16</v>
      </c>
      <c r="D130" s="41">
        <v>92</v>
      </c>
      <c r="E130" s="41">
        <v>17</v>
      </c>
      <c r="F130" s="41">
        <v>84</v>
      </c>
      <c r="G130" s="40" t="s">
        <v>16</v>
      </c>
      <c r="H130" s="41">
        <v>57</v>
      </c>
      <c r="I130" s="41">
        <v>96</v>
      </c>
      <c r="J130" s="41">
        <v>62</v>
      </c>
      <c r="K130" s="41">
        <v>47</v>
      </c>
      <c r="L130" s="40">
        <v>31</v>
      </c>
      <c r="M130" s="41">
        <v>31</v>
      </c>
    </row>
    <row r="131" spans="1:66" s="1" customFormat="1" ht="11.25" customHeight="1" x14ac:dyDescent="0.2">
      <c r="A131" s="9" t="s">
        <v>9</v>
      </c>
      <c r="B131" s="40">
        <f t="shared" ref="B131:B132" si="28">SUM(C131:M131)</f>
        <v>5259</v>
      </c>
      <c r="C131" s="40" t="s">
        <v>16</v>
      </c>
      <c r="D131" s="41">
        <v>702</v>
      </c>
      <c r="E131" s="41">
        <v>215</v>
      </c>
      <c r="F131" s="41">
        <v>1099</v>
      </c>
      <c r="G131" s="40" t="s">
        <v>16</v>
      </c>
      <c r="H131" s="41">
        <v>170</v>
      </c>
      <c r="I131" s="41">
        <v>474</v>
      </c>
      <c r="J131" s="41">
        <v>668</v>
      </c>
      <c r="K131" s="41">
        <v>692</v>
      </c>
      <c r="L131" s="40">
        <v>138</v>
      </c>
      <c r="M131" s="41">
        <v>1101</v>
      </c>
    </row>
    <row r="132" spans="1:66" s="1" customFormat="1" ht="11.25" customHeight="1" x14ac:dyDescent="0.2">
      <c r="A132" s="9" t="s">
        <v>10</v>
      </c>
      <c r="B132" s="40">
        <f t="shared" si="28"/>
        <v>205458864</v>
      </c>
      <c r="C132" s="40" t="s">
        <v>16</v>
      </c>
      <c r="D132" s="41">
        <v>48565277</v>
      </c>
      <c r="E132" s="41">
        <v>11171424</v>
      </c>
      <c r="F132" s="41">
        <v>32060692</v>
      </c>
      <c r="G132" s="40" t="s">
        <v>16</v>
      </c>
      <c r="H132" s="41">
        <v>7034169</v>
      </c>
      <c r="I132" s="41">
        <v>21780872</v>
      </c>
      <c r="J132" s="41">
        <v>27743025</v>
      </c>
      <c r="K132" s="41">
        <v>10096710</v>
      </c>
      <c r="L132" s="40">
        <v>3288208</v>
      </c>
      <c r="M132" s="41">
        <v>43718487</v>
      </c>
      <c r="N132" s="2"/>
    </row>
    <row r="133" spans="1:66" s="1" customFormat="1" ht="11.25" customHeight="1" x14ac:dyDescent="0.2">
      <c r="A133" s="9" t="s">
        <v>12</v>
      </c>
      <c r="B133" s="40">
        <f t="shared" ref="B133:M133" si="29">B132/(B131*12)</f>
        <v>3255.6706598212586</v>
      </c>
      <c r="C133" s="40" t="s">
        <v>16</v>
      </c>
      <c r="D133" s="40">
        <f t="shared" si="29"/>
        <v>5765.1088556505219</v>
      </c>
      <c r="E133" s="40">
        <f t="shared" si="29"/>
        <v>4330.0093023255813</v>
      </c>
      <c r="F133" s="40">
        <f t="shared" si="29"/>
        <v>2431.0503488019413</v>
      </c>
      <c r="G133" s="40" t="s">
        <v>16</v>
      </c>
      <c r="H133" s="40">
        <f t="shared" si="29"/>
        <v>3448.1220588235292</v>
      </c>
      <c r="I133" s="40">
        <f t="shared" si="29"/>
        <v>3829.2672292545712</v>
      </c>
      <c r="J133" s="40">
        <f t="shared" si="29"/>
        <v>3460.9562125748503</v>
      </c>
      <c r="K133" s="40">
        <f t="shared" si="29"/>
        <v>1215.8851156069363</v>
      </c>
      <c r="L133" s="40">
        <f t="shared" si="29"/>
        <v>1985.6328502415458</v>
      </c>
      <c r="M133" s="40">
        <f t="shared" si="29"/>
        <v>3308.9984105358767</v>
      </c>
      <c r="N133" s="2"/>
    </row>
    <row r="134" spans="1:66" s="1" customFormat="1" ht="11.25" customHeight="1" x14ac:dyDescent="0.2">
      <c r="A134" s="9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16"/>
    </row>
    <row r="135" spans="1:66" s="1" customFormat="1" ht="11.25" customHeight="1" x14ac:dyDescent="0.2">
      <c r="A135" s="9" t="s">
        <v>17</v>
      </c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</row>
    <row r="136" spans="1:66" s="1" customFormat="1" ht="11.25" customHeight="1" x14ac:dyDescent="0.2">
      <c r="A136" s="9" t="s">
        <v>7</v>
      </c>
      <c r="B136" s="40">
        <f>SUM(C136:M136)</f>
        <v>34</v>
      </c>
      <c r="C136" s="40" t="s">
        <v>16</v>
      </c>
      <c r="D136" s="41">
        <v>3</v>
      </c>
      <c r="E136" s="40" t="s">
        <v>16</v>
      </c>
      <c r="F136" s="41">
        <v>9</v>
      </c>
      <c r="G136" s="41">
        <v>0</v>
      </c>
      <c r="H136" s="40" t="s">
        <v>16</v>
      </c>
      <c r="I136" s="40" t="s">
        <v>16</v>
      </c>
      <c r="J136" s="40">
        <v>4</v>
      </c>
      <c r="K136" s="41">
        <v>3</v>
      </c>
      <c r="L136" s="40" t="s">
        <v>16</v>
      </c>
      <c r="M136" s="41">
        <v>15</v>
      </c>
    </row>
    <row r="137" spans="1:66" s="1" customFormat="1" ht="11.25" customHeight="1" x14ac:dyDescent="0.2">
      <c r="A137" s="9" t="s">
        <v>9</v>
      </c>
      <c r="B137" s="40">
        <f t="shared" ref="B137:B138" si="30">SUM(C137:M137)</f>
        <v>220</v>
      </c>
      <c r="C137" s="40" t="s">
        <v>16</v>
      </c>
      <c r="D137" s="41">
        <v>3</v>
      </c>
      <c r="E137" s="40" t="s">
        <v>16</v>
      </c>
      <c r="F137" s="41">
        <v>48</v>
      </c>
      <c r="G137" s="41">
        <v>0</v>
      </c>
      <c r="H137" s="40" t="s">
        <v>16</v>
      </c>
      <c r="I137" s="40" t="s">
        <v>16</v>
      </c>
      <c r="J137" s="40">
        <v>11</v>
      </c>
      <c r="K137" s="41">
        <v>32</v>
      </c>
      <c r="L137" s="40" t="s">
        <v>16</v>
      </c>
      <c r="M137" s="41">
        <v>126</v>
      </c>
    </row>
    <row r="138" spans="1:66" s="1" customFormat="1" ht="11.25" customHeight="1" x14ac:dyDescent="0.2">
      <c r="A138" s="9" t="s">
        <v>10</v>
      </c>
      <c r="B138" s="40">
        <f t="shared" si="30"/>
        <v>5335965</v>
      </c>
      <c r="C138" s="40" t="s">
        <v>16</v>
      </c>
      <c r="D138" s="41">
        <v>81523</v>
      </c>
      <c r="E138" s="40" t="s">
        <v>16</v>
      </c>
      <c r="F138" s="41">
        <v>1249179</v>
      </c>
      <c r="G138" s="41">
        <v>0</v>
      </c>
      <c r="H138" s="40" t="s">
        <v>16</v>
      </c>
      <c r="I138" s="40" t="s">
        <v>16</v>
      </c>
      <c r="J138" s="40">
        <v>591969</v>
      </c>
      <c r="K138" s="41">
        <v>288893</v>
      </c>
      <c r="L138" s="40" t="s">
        <v>16</v>
      </c>
      <c r="M138" s="41">
        <v>3124401</v>
      </c>
      <c r="AF138" s="3"/>
      <c r="AG138" s="3"/>
      <c r="AI138" s="3"/>
      <c r="BG138" s="3"/>
      <c r="BI138" s="3"/>
    </row>
    <row r="139" spans="1:66" s="1" customFormat="1" ht="11.25" customHeight="1" x14ac:dyDescent="0.2">
      <c r="A139" s="9" t="s">
        <v>12</v>
      </c>
      <c r="B139" s="40">
        <f t="shared" ref="B139" si="31">B138/(B137*12)</f>
        <v>2021.1988636363637</v>
      </c>
      <c r="C139" s="40" t="s">
        <v>16</v>
      </c>
      <c r="D139" s="40">
        <f t="shared" ref="D139:M139" si="32">D138/(D137*12)</f>
        <v>2264.5277777777778</v>
      </c>
      <c r="E139" s="40" t="s">
        <v>16</v>
      </c>
      <c r="F139" s="40">
        <f t="shared" si="32"/>
        <v>2168.7135416666665</v>
      </c>
      <c r="G139" s="40">
        <v>0</v>
      </c>
      <c r="H139" s="40" t="s">
        <v>16</v>
      </c>
      <c r="I139" s="40" t="s">
        <v>16</v>
      </c>
      <c r="J139" s="40">
        <f t="shared" si="32"/>
        <v>4484.613636363636</v>
      </c>
      <c r="K139" s="40">
        <f t="shared" si="32"/>
        <v>752.32552083333337</v>
      </c>
      <c r="L139" s="40" t="s">
        <v>16</v>
      </c>
      <c r="M139" s="40">
        <f t="shared" si="32"/>
        <v>2066.4027777777778</v>
      </c>
      <c r="AF139" s="3"/>
      <c r="AG139" s="3"/>
      <c r="AI139" s="3"/>
      <c r="BG139" s="3"/>
      <c r="BI139" s="3"/>
    </row>
    <row r="140" spans="1:66" s="1" customFormat="1" ht="11.25" customHeight="1" x14ac:dyDescent="0.2">
      <c r="A140" s="9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AG140" s="3"/>
      <c r="AJ140" s="3"/>
      <c r="AU140" s="3"/>
      <c r="AV140" s="3"/>
    </row>
    <row r="141" spans="1:66" s="1" customFormat="1" ht="11.25" customHeight="1" x14ac:dyDescent="0.2">
      <c r="A141" s="9" t="s">
        <v>18</v>
      </c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AF141" s="3"/>
      <c r="AG141" s="3"/>
      <c r="AI141" s="3"/>
      <c r="BG141" s="3"/>
      <c r="BI141" s="3"/>
    </row>
    <row r="142" spans="1:66" s="1" customFormat="1" ht="11.25" customHeight="1" x14ac:dyDescent="0.2">
      <c r="A142" s="9" t="s">
        <v>7</v>
      </c>
      <c r="B142" s="40">
        <f>SUM(C142:M142)</f>
        <v>50</v>
      </c>
      <c r="C142" s="40" t="s">
        <v>16</v>
      </c>
      <c r="D142" s="40" t="s">
        <v>16</v>
      </c>
      <c r="E142" s="40" t="s">
        <v>16</v>
      </c>
      <c r="F142" s="41">
        <v>23</v>
      </c>
      <c r="G142" s="40">
        <v>0</v>
      </c>
      <c r="H142" s="40">
        <v>4</v>
      </c>
      <c r="I142" s="40">
        <v>7</v>
      </c>
      <c r="J142" s="40">
        <v>5</v>
      </c>
      <c r="K142" s="40" t="s">
        <v>16</v>
      </c>
      <c r="L142" s="41">
        <v>5</v>
      </c>
      <c r="M142" s="41">
        <v>6</v>
      </c>
    </row>
    <row r="143" spans="1:66" s="1" customFormat="1" ht="11.25" customHeight="1" x14ac:dyDescent="0.2">
      <c r="A143" s="9" t="s">
        <v>9</v>
      </c>
      <c r="B143" s="40">
        <f t="shared" ref="B143:B144" si="33">SUM(C143:M143)</f>
        <v>661</v>
      </c>
      <c r="C143" s="40" t="s">
        <v>16</v>
      </c>
      <c r="D143" s="40" t="s">
        <v>16</v>
      </c>
      <c r="E143" s="40" t="s">
        <v>16</v>
      </c>
      <c r="F143" s="41">
        <v>315</v>
      </c>
      <c r="G143" s="40">
        <v>0</v>
      </c>
      <c r="H143" s="40">
        <v>17</v>
      </c>
      <c r="I143" s="40">
        <v>38</v>
      </c>
      <c r="J143" s="40">
        <v>74</v>
      </c>
      <c r="K143" s="40" t="s">
        <v>16</v>
      </c>
      <c r="L143" s="41">
        <v>40</v>
      </c>
      <c r="M143" s="41">
        <v>177</v>
      </c>
    </row>
    <row r="144" spans="1:66" s="1" customFormat="1" ht="11.25" customHeight="1" x14ac:dyDescent="0.2">
      <c r="A144" s="9" t="s">
        <v>10</v>
      </c>
      <c r="B144" s="40">
        <f t="shared" si="33"/>
        <v>33608998</v>
      </c>
      <c r="C144" s="40" t="s">
        <v>16</v>
      </c>
      <c r="D144" s="40" t="s">
        <v>16</v>
      </c>
      <c r="E144" s="40" t="s">
        <v>16</v>
      </c>
      <c r="F144" s="41">
        <v>20636173</v>
      </c>
      <c r="G144" s="40">
        <v>0</v>
      </c>
      <c r="H144" s="40">
        <v>540366</v>
      </c>
      <c r="I144" s="40">
        <v>2864892</v>
      </c>
      <c r="J144" s="40">
        <v>2819066</v>
      </c>
      <c r="K144" s="40" t="s">
        <v>16</v>
      </c>
      <c r="L144" s="41">
        <v>1532367</v>
      </c>
      <c r="M144" s="41">
        <v>5216134</v>
      </c>
      <c r="AG144" s="3"/>
      <c r="AS144" s="3"/>
      <c r="BJ144" s="3"/>
      <c r="BL144" s="3"/>
      <c r="BM144" s="3"/>
      <c r="BN144" s="3"/>
    </row>
    <row r="145" spans="1:66" s="1" customFormat="1" ht="11.25" customHeight="1" x14ac:dyDescent="0.2">
      <c r="A145" s="9" t="s">
        <v>12</v>
      </c>
      <c r="B145" s="40">
        <f t="shared" ref="B145:M145" si="34">B144/(B143*12)</f>
        <v>4237.1404437720621</v>
      </c>
      <c r="C145" s="40" t="s">
        <v>16</v>
      </c>
      <c r="D145" s="40" t="s">
        <v>16</v>
      </c>
      <c r="E145" s="40" t="s">
        <v>16</v>
      </c>
      <c r="F145" s="40">
        <f t="shared" si="34"/>
        <v>5459.3050264550266</v>
      </c>
      <c r="G145" s="40">
        <v>0</v>
      </c>
      <c r="H145" s="40">
        <f t="shared" si="34"/>
        <v>2648.8529411764707</v>
      </c>
      <c r="I145" s="40">
        <f t="shared" si="34"/>
        <v>6282.6578947368425</v>
      </c>
      <c r="J145" s="40">
        <f t="shared" si="34"/>
        <v>3174.6238738738739</v>
      </c>
      <c r="K145" s="40" t="s">
        <v>16</v>
      </c>
      <c r="L145" s="40">
        <f t="shared" si="34"/>
        <v>3192.4312500000001</v>
      </c>
      <c r="M145" s="40">
        <f t="shared" si="34"/>
        <v>2455.8069679849341</v>
      </c>
      <c r="AG145" s="3"/>
      <c r="AS145" s="3"/>
      <c r="BJ145" s="3"/>
      <c r="BL145" s="3"/>
      <c r="BM145" s="3"/>
      <c r="BN145" s="3"/>
    </row>
    <row r="146" spans="1:66" s="1" customFormat="1" ht="11.25" customHeight="1" x14ac:dyDescent="0.2">
      <c r="A146" s="9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AG146" s="3"/>
      <c r="AS146" s="3"/>
      <c r="BJ146" s="3"/>
      <c r="BL146" s="3"/>
      <c r="BM146" s="3"/>
      <c r="BN146" s="3"/>
    </row>
    <row r="147" spans="1:66" s="1" customFormat="1" ht="11.25" customHeight="1" x14ac:dyDescent="0.2">
      <c r="A147" s="9" t="s">
        <v>19</v>
      </c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AG147" s="3"/>
      <c r="AS147" s="3"/>
      <c r="BJ147" s="3"/>
      <c r="BL147" s="3"/>
      <c r="BM147" s="3"/>
      <c r="BN147" s="3"/>
    </row>
    <row r="148" spans="1:66" s="1" customFormat="1" ht="11.25" customHeight="1" x14ac:dyDescent="0.2">
      <c r="A148" s="9" t="s">
        <v>7</v>
      </c>
      <c r="B148" s="40">
        <f>SUM(C148:M148)</f>
        <v>73</v>
      </c>
      <c r="C148" s="41">
        <v>0</v>
      </c>
      <c r="D148" s="41">
        <v>12</v>
      </c>
      <c r="E148" s="40" t="s">
        <v>16</v>
      </c>
      <c r="F148" s="41">
        <v>18</v>
      </c>
      <c r="G148" s="40" t="s">
        <v>16</v>
      </c>
      <c r="H148" s="41">
        <v>5</v>
      </c>
      <c r="I148" s="41">
        <v>11</v>
      </c>
      <c r="J148" s="41">
        <v>4</v>
      </c>
      <c r="K148" s="41">
        <v>8</v>
      </c>
      <c r="L148" s="40">
        <v>5</v>
      </c>
      <c r="M148" s="41">
        <v>10</v>
      </c>
    </row>
    <row r="149" spans="1:66" s="1" customFormat="1" ht="11.25" customHeight="1" x14ac:dyDescent="0.2">
      <c r="A149" s="9" t="s">
        <v>9</v>
      </c>
      <c r="B149" s="40">
        <f t="shared" ref="B149:B150" si="35">SUM(C149:M149)</f>
        <v>788</v>
      </c>
      <c r="C149" s="41">
        <v>0</v>
      </c>
      <c r="D149" s="41">
        <v>47</v>
      </c>
      <c r="E149" s="40" t="s">
        <v>16</v>
      </c>
      <c r="F149" s="41">
        <v>235</v>
      </c>
      <c r="G149" s="40" t="s">
        <v>16</v>
      </c>
      <c r="H149" s="41">
        <v>9</v>
      </c>
      <c r="I149" s="41">
        <v>49</v>
      </c>
      <c r="J149" s="41">
        <v>39</v>
      </c>
      <c r="K149" s="41">
        <v>113</v>
      </c>
      <c r="L149" s="40">
        <v>18</v>
      </c>
      <c r="M149" s="41">
        <v>278</v>
      </c>
    </row>
    <row r="150" spans="1:66" s="1" customFormat="1" ht="11.25" customHeight="1" x14ac:dyDescent="0.2">
      <c r="A150" s="9" t="s">
        <v>10</v>
      </c>
      <c r="B150" s="40">
        <f t="shared" si="35"/>
        <v>22128880</v>
      </c>
      <c r="C150" s="41">
        <v>0</v>
      </c>
      <c r="D150" s="41">
        <v>1397187</v>
      </c>
      <c r="E150" s="40" t="s">
        <v>16</v>
      </c>
      <c r="F150" s="41">
        <v>7017106</v>
      </c>
      <c r="G150" s="40" t="s">
        <v>16</v>
      </c>
      <c r="H150" s="41">
        <v>389380</v>
      </c>
      <c r="I150" s="41">
        <v>1558811</v>
      </c>
      <c r="J150" s="41">
        <v>1090401</v>
      </c>
      <c r="K150" s="41">
        <v>2061173</v>
      </c>
      <c r="L150" s="40">
        <v>299103</v>
      </c>
      <c r="M150" s="41">
        <v>8315719</v>
      </c>
      <c r="AG150" s="3"/>
      <c r="AJ150" s="3"/>
      <c r="AU150" s="3"/>
      <c r="AV150" s="3"/>
    </row>
    <row r="151" spans="1:66" s="1" customFormat="1" ht="11.25" customHeight="1" x14ac:dyDescent="0.2">
      <c r="A151" s="9" t="s">
        <v>12</v>
      </c>
      <c r="B151" s="40">
        <f t="shared" ref="B151" si="36">B150/(B149*12)</f>
        <v>2340.1945854483924</v>
      </c>
      <c r="C151" s="41">
        <v>0</v>
      </c>
      <c r="D151" s="40">
        <f t="shared" ref="D151:M151" si="37">D150/(D149*12)</f>
        <v>2477.2819148936169</v>
      </c>
      <c r="E151" s="40" t="s">
        <v>16</v>
      </c>
      <c r="F151" s="40">
        <f t="shared" si="37"/>
        <v>2488.3354609929079</v>
      </c>
      <c r="G151" s="40" t="s">
        <v>16</v>
      </c>
      <c r="H151" s="40">
        <f t="shared" si="37"/>
        <v>3605.3703703703704</v>
      </c>
      <c r="I151" s="40">
        <f t="shared" si="37"/>
        <v>2651.0391156462583</v>
      </c>
      <c r="J151" s="40">
        <f t="shared" si="37"/>
        <v>2329.9166666666665</v>
      </c>
      <c r="K151" s="40">
        <f t="shared" si="37"/>
        <v>1520.0390855457226</v>
      </c>
      <c r="L151" s="40">
        <f t="shared" si="37"/>
        <v>1384.7361111111111</v>
      </c>
      <c r="M151" s="40">
        <f t="shared" si="37"/>
        <v>2492.7215227817746</v>
      </c>
      <c r="AG151" s="3"/>
      <c r="AJ151" s="3"/>
      <c r="AU151" s="3"/>
      <c r="AV151" s="3"/>
    </row>
    <row r="152" spans="1:66" s="1" customFormat="1" ht="11.25" customHeight="1" x14ac:dyDescent="0.2">
      <c r="A152" s="9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AG152" s="3"/>
      <c r="AJ152" s="3"/>
      <c r="AU152" s="3"/>
      <c r="AV152" s="3"/>
    </row>
    <row r="153" spans="1:66" s="1" customFormat="1" ht="11.25" customHeight="1" x14ac:dyDescent="0.2">
      <c r="A153" s="9" t="s">
        <v>20</v>
      </c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AG153" s="3"/>
      <c r="AJ153" s="3"/>
      <c r="AU153" s="3"/>
      <c r="AV153" s="3"/>
    </row>
    <row r="154" spans="1:66" s="1" customFormat="1" ht="11.25" customHeight="1" x14ac:dyDescent="0.2">
      <c r="A154" s="9" t="s">
        <v>7</v>
      </c>
      <c r="B154" s="40">
        <f>SUM(C154:M154)</f>
        <v>177</v>
      </c>
      <c r="C154" s="40">
        <v>0</v>
      </c>
      <c r="D154" s="41">
        <v>13</v>
      </c>
      <c r="E154" s="40" t="s">
        <v>16</v>
      </c>
      <c r="F154" s="41">
        <v>39</v>
      </c>
      <c r="G154" s="40" t="s">
        <v>16</v>
      </c>
      <c r="H154" s="41">
        <v>25</v>
      </c>
      <c r="I154" s="41">
        <v>17</v>
      </c>
      <c r="J154" s="41">
        <v>14</v>
      </c>
      <c r="K154" s="41">
        <v>36</v>
      </c>
      <c r="L154" s="41">
        <v>11</v>
      </c>
      <c r="M154" s="41">
        <v>22</v>
      </c>
    </row>
    <row r="155" spans="1:66" s="1" customFormat="1" ht="11.25" customHeight="1" x14ac:dyDescent="0.2">
      <c r="A155" s="9" t="s">
        <v>9</v>
      </c>
      <c r="B155" s="40">
        <f t="shared" ref="B155:B156" si="38">SUM(C155:M155)</f>
        <v>1632</v>
      </c>
      <c r="C155" s="40">
        <v>0</v>
      </c>
      <c r="D155" s="41">
        <v>35</v>
      </c>
      <c r="E155" s="40" t="s">
        <v>16</v>
      </c>
      <c r="F155" s="41">
        <v>359</v>
      </c>
      <c r="G155" s="40" t="s">
        <v>16</v>
      </c>
      <c r="H155" s="41">
        <v>116</v>
      </c>
      <c r="I155" s="41">
        <v>59</v>
      </c>
      <c r="J155" s="41">
        <v>38</v>
      </c>
      <c r="K155" s="41">
        <v>514</v>
      </c>
      <c r="L155" s="41">
        <v>46</v>
      </c>
      <c r="M155" s="41">
        <v>465</v>
      </c>
    </row>
    <row r="156" spans="1:66" s="1" customFormat="1" ht="11.25" customHeight="1" x14ac:dyDescent="0.2">
      <c r="A156" s="9" t="s">
        <v>10</v>
      </c>
      <c r="B156" s="40">
        <f t="shared" si="38"/>
        <v>46079085</v>
      </c>
      <c r="C156" s="40">
        <v>0</v>
      </c>
      <c r="D156" s="41">
        <v>747846</v>
      </c>
      <c r="E156" s="40" t="s">
        <v>16</v>
      </c>
      <c r="F156" s="41">
        <v>9323528</v>
      </c>
      <c r="G156" s="40" t="s">
        <v>16</v>
      </c>
      <c r="H156" s="41">
        <v>3761894</v>
      </c>
      <c r="I156" s="41">
        <v>2446654</v>
      </c>
      <c r="J156" s="41">
        <v>821870</v>
      </c>
      <c r="K156" s="41">
        <v>8992866</v>
      </c>
      <c r="L156" s="41">
        <v>1336975</v>
      </c>
      <c r="M156" s="41">
        <v>18647452</v>
      </c>
    </row>
    <row r="157" spans="1:66" s="1" customFormat="1" ht="11.25" customHeight="1" x14ac:dyDescent="0.2">
      <c r="A157" s="9" t="s">
        <v>12</v>
      </c>
      <c r="B157" s="40">
        <f t="shared" ref="B157" si="39">B156/(B155*12)</f>
        <v>2352.8944546568628</v>
      </c>
      <c r="C157" s="40">
        <v>0</v>
      </c>
      <c r="D157" s="40">
        <f t="shared" ref="D157:M157" si="40">D156/(D155*12)</f>
        <v>1780.5857142857142</v>
      </c>
      <c r="E157" s="40" t="s">
        <v>16</v>
      </c>
      <c r="F157" s="40">
        <f t="shared" si="40"/>
        <v>2164.2358402971217</v>
      </c>
      <c r="G157" s="40" t="s">
        <v>16</v>
      </c>
      <c r="H157" s="40">
        <f t="shared" si="40"/>
        <v>2702.5100574712642</v>
      </c>
      <c r="I157" s="40">
        <f t="shared" si="40"/>
        <v>3455.7259887005648</v>
      </c>
      <c r="J157" s="40">
        <f t="shared" si="40"/>
        <v>1802.3464912280701</v>
      </c>
      <c r="K157" s="40">
        <f t="shared" si="40"/>
        <v>1457.9873540856031</v>
      </c>
      <c r="L157" s="40">
        <f t="shared" si="40"/>
        <v>2422.05615942029</v>
      </c>
      <c r="M157" s="40">
        <f t="shared" si="40"/>
        <v>3341.8372759856629</v>
      </c>
    </row>
    <row r="158" spans="1:66" s="1" customFormat="1" ht="11.25" customHeight="1" x14ac:dyDescent="0.2">
      <c r="A158" s="9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</row>
    <row r="159" spans="1:66" s="1" customFormat="1" ht="11.25" customHeight="1" x14ac:dyDescent="0.2">
      <c r="A159" s="9" t="s">
        <v>21</v>
      </c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</row>
    <row r="160" spans="1:66" s="1" customFormat="1" ht="11.25" customHeight="1" x14ac:dyDescent="0.2">
      <c r="A160" s="9" t="s">
        <v>7</v>
      </c>
      <c r="B160" s="40">
        <f>SUM(C160:M160)</f>
        <v>21</v>
      </c>
      <c r="C160" s="41">
        <v>0</v>
      </c>
      <c r="D160" s="41">
        <v>4</v>
      </c>
      <c r="E160" s="41">
        <v>0</v>
      </c>
      <c r="F160" s="41">
        <v>6</v>
      </c>
      <c r="G160" s="40" t="s">
        <v>16</v>
      </c>
      <c r="H160" s="40">
        <v>0</v>
      </c>
      <c r="I160" s="41">
        <v>0</v>
      </c>
      <c r="J160" s="40" t="s">
        <v>16</v>
      </c>
      <c r="K160" s="40" t="s">
        <v>16</v>
      </c>
      <c r="L160" s="40">
        <v>0</v>
      </c>
      <c r="M160" s="41">
        <v>11</v>
      </c>
    </row>
    <row r="161" spans="1:65" s="1" customFormat="1" ht="11.25" customHeight="1" x14ac:dyDescent="0.2">
      <c r="A161" s="9" t="s">
        <v>9</v>
      </c>
      <c r="B161" s="40">
        <f t="shared" ref="B161:B162" si="41">SUM(C161:M161)</f>
        <v>222</v>
      </c>
      <c r="C161" s="41">
        <v>0</v>
      </c>
      <c r="D161" s="41">
        <v>33</v>
      </c>
      <c r="E161" s="41">
        <v>0</v>
      </c>
      <c r="F161" s="41">
        <v>103</v>
      </c>
      <c r="G161" s="40" t="s">
        <v>16</v>
      </c>
      <c r="H161" s="40">
        <v>0</v>
      </c>
      <c r="I161" s="41">
        <v>0</v>
      </c>
      <c r="J161" s="40" t="s">
        <v>16</v>
      </c>
      <c r="K161" s="40" t="s">
        <v>16</v>
      </c>
      <c r="L161" s="40">
        <v>0</v>
      </c>
      <c r="M161" s="41">
        <v>86</v>
      </c>
    </row>
    <row r="162" spans="1:65" s="1" customFormat="1" ht="11.25" customHeight="1" x14ac:dyDescent="0.2">
      <c r="A162" s="9" t="s">
        <v>10</v>
      </c>
      <c r="B162" s="40">
        <f t="shared" si="41"/>
        <v>6377789</v>
      </c>
      <c r="C162" s="41">
        <v>0</v>
      </c>
      <c r="D162" s="41">
        <v>1023857</v>
      </c>
      <c r="E162" s="41">
        <v>0</v>
      </c>
      <c r="F162" s="41">
        <v>2746241</v>
      </c>
      <c r="G162" s="40" t="s">
        <v>16</v>
      </c>
      <c r="H162" s="40">
        <v>0</v>
      </c>
      <c r="I162" s="41">
        <v>0</v>
      </c>
      <c r="J162" s="40" t="s">
        <v>16</v>
      </c>
      <c r="K162" s="40" t="s">
        <v>16</v>
      </c>
      <c r="L162" s="40">
        <v>0</v>
      </c>
      <c r="M162" s="41">
        <v>2607691</v>
      </c>
    </row>
    <row r="163" spans="1:65" s="1" customFormat="1" ht="11.25" customHeight="1" x14ac:dyDescent="0.2">
      <c r="A163" s="9" t="s">
        <v>12</v>
      </c>
      <c r="B163" s="40">
        <f t="shared" ref="B163" si="42">B162/(B161*12)</f>
        <v>2394.0649399399399</v>
      </c>
      <c r="C163" s="40">
        <v>0</v>
      </c>
      <c r="D163" s="40">
        <f>D162/(D161*12)</f>
        <v>2585.4974747474748</v>
      </c>
      <c r="E163" s="40">
        <v>0</v>
      </c>
      <c r="F163" s="40">
        <f>F162/(F161*12)</f>
        <v>2221.8778317152105</v>
      </c>
      <c r="G163" s="40" t="s">
        <v>16</v>
      </c>
      <c r="H163" s="40">
        <v>0</v>
      </c>
      <c r="I163" s="40">
        <v>0</v>
      </c>
      <c r="J163" s="40" t="s">
        <v>16</v>
      </c>
      <c r="K163" s="40" t="s">
        <v>16</v>
      </c>
      <c r="L163" s="40">
        <v>0</v>
      </c>
      <c r="M163" s="40">
        <f>M162/(M161*12)</f>
        <v>2526.8323643410854</v>
      </c>
    </row>
    <row r="164" spans="1:65" s="1" customFormat="1" ht="11.25" customHeight="1" x14ac:dyDescent="0.2">
      <c r="A164" s="9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</row>
    <row r="165" spans="1:65" s="1" customFormat="1" ht="11.25" customHeight="1" x14ac:dyDescent="0.2">
      <c r="A165" s="9" t="s">
        <v>22</v>
      </c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</row>
    <row r="166" spans="1:65" s="1" customFormat="1" ht="11.25" customHeight="1" x14ac:dyDescent="0.2">
      <c r="A166" s="9" t="s">
        <v>7</v>
      </c>
      <c r="B166" s="40">
        <f>SUM(C166:M166)</f>
        <v>75</v>
      </c>
      <c r="C166" s="40" t="s">
        <v>16</v>
      </c>
      <c r="D166" s="40">
        <v>8</v>
      </c>
      <c r="E166" s="40" t="s">
        <v>16</v>
      </c>
      <c r="F166" s="40">
        <v>12</v>
      </c>
      <c r="G166" s="40">
        <v>4</v>
      </c>
      <c r="H166" s="40">
        <v>5</v>
      </c>
      <c r="I166" s="40">
        <v>3</v>
      </c>
      <c r="J166" s="41">
        <v>8</v>
      </c>
      <c r="K166" s="40">
        <v>7</v>
      </c>
      <c r="L166" s="40">
        <v>5</v>
      </c>
      <c r="M166" s="40">
        <v>23</v>
      </c>
    </row>
    <row r="167" spans="1:65" s="1" customFormat="1" ht="11.25" customHeight="1" x14ac:dyDescent="0.2">
      <c r="A167" s="9" t="s">
        <v>9</v>
      </c>
      <c r="B167" s="40">
        <f t="shared" ref="B167:B168" si="43">SUM(C167:M167)</f>
        <v>683</v>
      </c>
      <c r="C167" s="40" t="s">
        <v>16</v>
      </c>
      <c r="D167" s="40">
        <v>32</v>
      </c>
      <c r="E167" s="40" t="s">
        <v>16</v>
      </c>
      <c r="F167" s="40">
        <v>44</v>
      </c>
      <c r="G167" s="40">
        <v>39</v>
      </c>
      <c r="H167" s="40">
        <v>19</v>
      </c>
      <c r="I167" s="40">
        <v>12</v>
      </c>
      <c r="J167" s="41">
        <v>30</v>
      </c>
      <c r="K167" s="40">
        <v>69</v>
      </c>
      <c r="L167" s="40">
        <v>29</v>
      </c>
      <c r="M167" s="40">
        <v>409</v>
      </c>
      <c r="AY167" s="3"/>
      <c r="BH167" s="3"/>
    </row>
    <row r="168" spans="1:65" s="1" customFormat="1" ht="11.25" customHeight="1" x14ac:dyDescent="0.2">
      <c r="A168" s="9" t="s">
        <v>10</v>
      </c>
      <c r="B168" s="40">
        <f t="shared" si="43"/>
        <v>20768525</v>
      </c>
      <c r="C168" s="40" t="s">
        <v>16</v>
      </c>
      <c r="D168" s="40">
        <v>993577</v>
      </c>
      <c r="E168" s="40" t="s">
        <v>16</v>
      </c>
      <c r="F168" s="40">
        <v>702242</v>
      </c>
      <c r="G168" s="40">
        <v>1683541</v>
      </c>
      <c r="H168" s="40">
        <v>734552</v>
      </c>
      <c r="I168" s="40">
        <v>328608</v>
      </c>
      <c r="J168" s="41">
        <v>1219456</v>
      </c>
      <c r="K168" s="40">
        <v>646750</v>
      </c>
      <c r="L168" s="40">
        <v>1140169</v>
      </c>
      <c r="M168" s="40">
        <v>13319630</v>
      </c>
      <c r="AE168" s="3"/>
      <c r="AT168" s="3"/>
      <c r="AX168" s="3"/>
      <c r="AY168" s="3"/>
      <c r="BH168" s="3"/>
      <c r="BJ168" s="3"/>
      <c r="BK168" s="3"/>
      <c r="BL168" s="3"/>
      <c r="BM168" s="3"/>
    </row>
    <row r="169" spans="1:65" s="1" customFormat="1" ht="11.25" customHeight="1" x14ac:dyDescent="0.2">
      <c r="A169" s="9" t="s">
        <v>12</v>
      </c>
      <c r="B169" s="40">
        <f t="shared" ref="B169" si="44">B168/(B167*12)</f>
        <v>2533.9830405075645</v>
      </c>
      <c r="C169" s="40" t="s">
        <v>16</v>
      </c>
      <c r="D169" s="40">
        <f>D168/(D167*12)</f>
        <v>2587.4401041666665</v>
      </c>
      <c r="E169" s="40" t="s">
        <v>16</v>
      </c>
      <c r="F169" s="40">
        <f t="shared" ref="F169:M169" si="45">F168/(F167*12)</f>
        <v>1330.003787878788</v>
      </c>
      <c r="G169" s="40">
        <f t="shared" si="45"/>
        <v>3597.3098290598291</v>
      </c>
      <c r="H169" s="40">
        <f t="shared" si="45"/>
        <v>3221.719298245614</v>
      </c>
      <c r="I169" s="40">
        <f t="shared" si="45"/>
        <v>2282</v>
      </c>
      <c r="J169" s="40">
        <f t="shared" si="45"/>
        <v>3387.3777777777777</v>
      </c>
      <c r="K169" s="40">
        <f t="shared" si="45"/>
        <v>781.09903381642516</v>
      </c>
      <c r="L169" s="40">
        <f t="shared" si="45"/>
        <v>3276.3477011494251</v>
      </c>
      <c r="M169" s="40">
        <f t="shared" si="45"/>
        <v>2713.8610431947841</v>
      </c>
      <c r="AE169" s="3"/>
      <c r="AT169" s="3"/>
      <c r="AX169" s="3"/>
      <c r="AY169" s="3"/>
      <c r="BH169" s="3"/>
      <c r="BJ169" s="3"/>
      <c r="BK169" s="3"/>
      <c r="BL169" s="3"/>
      <c r="BM169" s="3"/>
    </row>
    <row r="170" spans="1:65" x14ac:dyDescent="0.2">
      <c r="A170" s="15"/>
      <c r="B170" s="15"/>
    </row>
    <row r="171" spans="1:65" x14ac:dyDescent="0.2">
      <c r="A171" s="44" t="s">
        <v>55</v>
      </c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1"/>
    </row>
    <row r="172" spans="1:65" x14ac:dyDescent="0.2">
      <c r="A172" s="44" t="s">
        <v>74</v>
      </c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1"/>
    </row>
    <row r="174" spans="1:65" x14ac:dyDescent="0.2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</row>
    <row r="175" spans="1:65" ht="13.5" x14ac:dyDescent="0.2">
      <c r="A175" s="24"/>
      <c r="B175" s="24"/>
      <c r="C175" s="24"/>
      <c r="D175" s="24"/>
      <c r="E175" s="24"/>
      <c r="F175" s="24"/>
      <c r="G175" s="25" t="s">
        <v>71</v>
      </c>
      <c r="H175" s="24"/>
      <c r="I175" s="24"/>
      <c r="J175" s="24"/>
      <c r="K175" s="24"/>
      <c r="L175" s="24"/>
      <c r="M175" s="24"/>
    </row>
    <row r="176" spans="1:65" ht="13.5" x14ac:dyDescent="0.2">
      <c r="A176" s="24"/>
      <c r="B176" s="24"/>
      <c r="C176" s="24"/>
      <c r="D176" s="24"/>
      <c r="E176" s="24"/>
      <c r="F176" s="24"/>
      <c r="G176" s="25" t="s">
        <v>75</v>
      </c>
      <c r="H176" s="24"/>
      <c r="I176" s="24"/>
      <c r="J176" s="24"/>
      <c r="K176" s="24"/>
      <c r="L176" s="24"/>
      <c r="M176" s="24"/>
    </row>
    <row r="177" spans="1:50" x14ac:dyDescent="0.2">
      <c r="A177" s="26"/>
      <c r="B177" s="27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</row>
    <row r="178" spans="1:50" s="1" customFormat="1" ht="11.25" customHeight="1" x14ac:dyDescent="0.2">
      <c r="A178" s="28"/>
      <c r="B178" s="29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"/>
    </row>
    <row r="179" spans="1:50" s="1" customFormat="1" ht="11.25" customHeight="1" x14ac:dyDescent="0.2">
      <c r="A179" s="30"/>
      <c r="B179" s="31"/>
      <c r="C179" s="31"/>
      <c r="D179" s="31"/>
      <c r="E179" s="31"/>
      <c r="F179" s="31" t="s">
        <v>39</v>
      </c>
      <c r="G179" s="31"/>
      <c r="H179" s="31"/>
      <c r="I179" s="31"/>
      <c r="J179" s="31"/>
      <c r="K179" s="31"/>
      <c r="L179" s="31"/>
      <c r="M179" s="31"/>
    </row>
    <row r="180" spans="1:50" s="6" customFormat="1" ht="11.25" customHeight="1" thickBot="1" x14ac:dyDescent="0.25">
      <c r="A180" s="32"/>
      <c r="B180" s="33"/>
      <c r="C180" s="33"/>
      <c r="D180" s="33"/>
      <c r="E180" s="33"/>
      <c r="F180" s="33" t="s">
        <v>58</v>
      </c>
      <c r="G180" s="33"/>
      <c r="H180" s="33" t="s">
        <v>43</v>
      </c>
      <c r="I180" s="33" t="s">
        <v>44</v>
      </c>
      <c r="J180" s="33" t="s">
        <v>46</v>
      </c>
      <c r="K180" s="33" t="s">
        <v>48</v>
      </c>
      <c r="L180" s="33"/>
      <c r="M180" s="33"/>
    </row>
    <row r="181" spans="1:50" s="1" customFormat="1" ht="11.25" customHeight="1" thickTop="1" thickBot="1" x14ac:dyDescent="0.25">
      <c r="A181" s="34" t="s">
        <v>57</v>
      </c>
      <c r="B181" s="35" t="s">
        <v>56</v>
      </c>
      <c r="C181" s="35" t="s">
        <v>64</v>
      </c>
      <c r="D181" s="35" t="s">
        <v>65</v>
      </c>
      <c r="E181" s="35" t="s">
        <v>66</v>
      </c>
      <c r="F181" s="35" t="s">
        <v>40</v>
      </c>
      <c r="G181" s="35" t="s">
        <v>41</v>
      </c>
      <c r="H181" s="35" t="s">
        <v>42</v>
      </c>
      <c r="I181" s="35" t="s">
        <v>45</v>
      </c>
      <c r="J181" s="35" t="s">
        <v>47</v>
      </c>
      <c r="K181" s="35" t="s">
        <v>49</v>
      </c>
      <c r="L181" s="35" t="s">
        <v>50</v>
      </c>
      <c r="M181" s="35" t="s">
        <v>35</v>
      </c>
      <c r="AE181" s="3"/>
      <c r="AH181" s="3"/>
      <c r="AS181" s="3"/>
    </row>
    <row r="182" spans="1:50" s="1" customFormat="1" ht="11.25" customHeight="1" thickTop="1" x14ac:dyDescent="0.2">
      <c r="A182" s="36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AE182" s="3"/>
      <c r="AH182" s="3"/>
      <c r="AS182" s="3"/>
    </row>
    <row r="183" spans="1:50" s="1" customFormat="1" ht="11.25" customHeight="1" x14ac:dyDescent="0.2">
      <c r="A183" s="9" t="s">
        <v>54</v>
      </c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AE183" s="3"/>
      <c r="AH183" s="3"/>
      <c r="AS183" s="3"/>
    </row>
    <row r="184" spans="1:50" s="1" customFormat="1" ht="11.25" customHeight="1" x14ac:dyDescent="0.2">
      <c r="A184" s="9" t="s">
        <v>7</v>
      </c>
      <c r="B184" s="40">
        <f>SUM(C184:M184)</f>
        <v>160</v>
      </c>
      <c r="C184" s="40">
        <v>0</v>
      </c>
      <c r="D184" s="41">
        <v>33</v>
      </c>
      <c r="E184" s="41">
        <v>7</v>
      </c>
      <c r="F184" s="41">
        <v>20</v>
      </c>
      <c r="G184" s="40">
        <v>3</v>
      </c>
      <c r="H184" s="41">
        <v>17</v>
      </c>
      <c r="I184" s="41">
        <v>38</v>
      </c>
      <c r="J184" s="41">
        <v>17</v>
      </c>
      <c r="K184" s="41">
        <v>13</v>
      </c>
      <c r="L184" s="40">
        <v>5</v>
      </c>
      <c r="M184" s="41">
        <v>7</v>
      </c>
      <c r="Q184" s="4"/>
      <c r="R184" s="2"/>
      <c r="S184" s="4"/>
      <c r="T184" s="4"/>
      <c r="U184" s="4"/>
      <c r="V184" s="2"/>
      <c r="W184" s="4"/>
      <c r="X184" s="4"/>
      <c r="Y184" s="4"/>
      <c r="Z184" s="2"/>
      <c r="AA184" s="4"/>
      <c r="AE184" s="3"/>
      <c r="AH184" s="3"/>
      <c r="AS184" s="3"/>
    </row>
    <row r="185" spans="1:50" s="1" customFormat="1" ht="11.25" customHeight="1" x14ac:dyDescent="0.2">
      <c r="A185" s="9" t="s">
        <v>9</v>
      </c>
      <c r="B185" s="40">
        <f t="shared" ref="B185:B186" si="46">SUM(C185:M185)</f>
        <v>1253</v>
      </c>
      <c r="C185" s="40">
        <v>0</v>
      </c>
      <c r="D185" s="41">
        <v>113</v>
      </c>
      <c r="E185" s="41">
        <v>24</v>
      </c>
      <c r="F185" s="41">
        <v>107</v>
      </c>
      <c r="G185" s="40">
        <v>29</v>
      </c>
      <c r="H185" s="41">
        <v>85</v>
      </c>
      <c r="I185" s="41">
        <v>201</v>
      </c>
      <c r="J185" s="41">
        <v>130</v>
      </c>
      <c r="K185" s="41">
        <v>440</v>
      </c>
      <c r="L185" s="40">
        <v>11</v>
      </c>
      <c r="M185" s="41">
        <v>113</v>
      </c>
      <c r="Q185" s="4"/>
      <c r="R185" s="2"/>
      <c r="S185" s="4"/>
      <c r="V185" s="2"/>
      <c r="Z185" s="2"/>
      <c r="AE185" s="3"/>
      <c r="AH185" s="3"/>
      <c r="AS185" s="3"/>
    </row>
    <row r="186" spans="1:50" s="1" customFormat="1" ht="11.25" customHeight="1" x14ac:dyDescent="0.2">
      <c r="A186" s="9" t="s">
        <v>10</v>
      </c>
      <c r="B186" s="40">
        <f t="shared" si="46"/>
        <v>40838083</v>
      </c>
      <c r="C186" s="40">
        <v>0</v>
      </c>
      <c r="D186" s="41">
        <v>4124953</v>
      </c>
      <c r="E186" s="41">
        <v>866397</v>
      </c>
      <c r="F186" s="41">
        <v>2980470</v>
      </c>
      <c r="G186" s="40">
        <v>2158059</v>
      </c>
      <c r="H186" s="41">
        <v>3774263</v>
      </c>
      <c r="I186" s="41">
        <v>7494748</v>
      </c>
      <c r="J186" s="41">
        <v>4325451</v>
      </c>
      <c r="K186" s="41">
        <v>10119755</v>
      </c>
      <c r="L186" s="40">
        <v>241933</v>
      </c>
      <c r="M186" s="41">
        <v>4752054</v>
      </c>
      <c r="Q186" s="2"/>
      <c r="AS186" s="3"/>
    </row>
    <row r="187" spans="1:50" s="1" customFormat="1" ht="11.25" customHeight="1" x14ac:dyDescent="0.2">
      <c r="A187" s="9" t="s">
        <v>12</v>
      </c>
      <c r="B187" s="40">
        <f t="shared" ref="B187:M187" si="47">B186/(B185*12)</f>
        <v>2716.0204176642724</v>
      </c>
      <c r="C187" s="40">
        <v>0</v>
      </c>
      <c r="D187" s="40">
        <f t="shared" si="47"/>
        <v>3042.0007374631268</v>
      </c>
      <c r="E187" s="40">
        <f t="shared" si="47"/>
        <v>3008.3229166666665</v>
      </c>
      <c r="F187" s="40">
        <f t="shared" si="47"/>
        <v>2321.2383177570096</v>
      </c>
      <c r="G187" s="40" t="s">
        <v>16</v>
      </c>
      <c r="H187" s="40">
        <f t="shared" si="47"/>
        <v>3700.2578431372549</v>
      </c>
      <c r="I187" s="40">
        <f t="shared" si="47"/>
        <v>3107.2752902155889</v>
      </c>
      <c r="J187" s="40">
        <f t="shared" si="47"/>
        <v>2772.7249999999999</v>
      </c>
      <c r="K187" s="40">
        <f t="shared" si="47"/>
        <v>1916.6202651515152</v>
      </c>
      <c r="L187" s="40">
        <f t="shared" si="47"/>
        <v>1832.8257575757575</v>
      </c>
      <c r="M187" s="40">
        <f t="shared" si="47"/>
        <v>3504.4646017699115</v>
      </c>
      <c r="N187" s="2"/>
      <c r="Q187" s="2"/>
    </row>
    <row r="188" spans="1:50" s="1" customFormat="1" ht="11.25" customHeight="1" x14ac:dyDescent="0.2">
      <c r="A188" s="9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2"/>
      <c r="Q188" s="4"/>
      <c r="R188" s="4"/>
      <c r="S188" s="4"/>
      <c r="T188" s="2"/>
      <c r="U188" s="4"/>
      <c r="V188" s="4"/>
      <c r="W188" s="4"/>
      <c r="X188" s="2"/>
      <c r="Y188" s="4"/>
      <c r="Z188" s="4"/>
      <c r="AA188" s="4"/>
      <c r="AE188" s="3"/>
      <c r="AS188" s="3"/>
      <c r="AV188" s="3"/>
      <c r="AX188" s="3"/>
    </row>
    <row r="189" spans="1:50" s="1" customFormat="1" ht="11.25" customHeight="1" x14ac:dyDescent="0.2">
      <c r="A189" s="9" t="s">
        <v>51</v>
      </c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2"/>
      <c r="Q189" s="4"/>
      <c r="R189" s="4"/>
      <c r="S189" s="4"/>
      <c r="T189" s="2"/>
      <c r="U189" s="4"/>
      <c r="V189" s="4"/>
      <c r="W189" s="4"/>
      <c r="X189" s="2"/>
      <c r="Y189" s="4"/>
      <c r="Z189" s="4"/>
      <c r="AA189" s="4"/>
      <c r="AE189" s="3"/>
      <c r="AS189" s="3"/>
      <c r="AV189" s="3"/>
      <c r="AX189" s="3"/>
    </row>
    <row r="190" spans="1:50" s="1" customFormat="1" ht="11.25" customHeight="1" x14ac:dyDescent="0.2">
      <c r="A190" s="9" t="s">
        <v>7</v>
      </c>
      <c r="B190" s="40">
        <f>SUM(C190:M190)</f>
        <v>60</v>
      </c>
      <c r="C190" s="40" t="s">
        <v>16</v>
      </c>
      <c r="D190" s="40">
        <f>8+2</f>
        <v>10</v>
      </c>
      <c r="E190" s="40">
        <v>3</v>
      </c>
      <c r="F190" s="40">
        <f>15+10</f>
        <v>25</v>
      </c>
      <c r="G190" s="40">
        <v>0</v>
      </c>
      <c r="H190" s="40">
        <f>2+1</f>
        <v>3</v>
      </c>
      <c r="I190" s="40" t="s">
        <v>16</v>
      </c>
      <c r="J190" s="40" t="s">
        <v>16</v>
      </c>
      <c r="K190" s="40">
        <v>6</v>
      </c>
      <c r="L190" s="40" t="s">
        <v>16</v>
      </c>
      <c r="M190" s="40">
        <f>8+5</f>
        <v>13</v>
      </c>
      <c r="N190" s="2"/>
      <c r="Q190" s="4"/>
      <c r="R190" s="4"/>
      <c r="S190" s="4"/>
      <c r="T190" s="2"/>
      <c r="U190" s="4"/>
      <c r="V190" s="4"/>
      <c r="W190" s="4"/>
      <c r="X190" s="2"/>
      <c r="Y190" s="4"/>
      <c r="Z190" s="4"/>
      <c r="AA190" s="4"/>
      <c r="AE190" s="3"/>
      <c r="AS190" s="3"/>
      <c r="AV190" s="3"/>
      <c r="AX190" s="3"/>
    </row>
    <row r="191" spans="1:50" s="1" customFormat="1" ht="11.25" customHeight="1" x14ac:dyDescent="0.2">
      <c r="A191" s="9" t="s">
        <v>9</v>
      </c>
      <c r="B191" s="40">
        <f t="shared" ref="B191:B192" si="48">SUM(C191:M191)</f>
        <v>485</v>
      </c>
      <c r="C191" s="40" t="s">
        <v>16</v>
      </c>
      <c r="D191" s="40">
        <f>46+2</f>
        <v>48</v>
      </c>
      <c r="E191" s="40">
        <v>66</v>
      </c>
      <c r="F191" s="40">
        <f>110+45</f>
        <v>155</v>
      </c>
      <c r="G191" s="40">
        <v>0</v>
      </c>
      <c r="H191" s="40">
        <f>7+3</f>
        <v>10</v>
      </c>
      <c r="I191" s="40" t="s">
        <v>16</v>
      </c>
      <c r="J191" s="40" t="s">
        <v>16</v>
      </c>
      <c r="K191" s="40">
        <v>61</v>
      </c>
      <c r="L191" s="40" t="s">
        <v>16</v>
      </c>
      <c r="M191" s="40">
        <f>105+40</f>
        <v>145</v>
      </c>
      <c r="N191" s="2"/>
      <c r="Q191" s="4"/>
      <c r="S191" s="4"/>
      <c r="T191" s="2"/>
      <c r="U191" s="4"/>
      <c r="V191" s="4"/>
      <c r="W191" s="4"/>
      <c r="X191" s="2"/>
      <c r="Z191" s="4"/>
      <c r="AE191" s="3"/>
      <c r="AS191" s="3"/>
      <c r="AV191" s="3"/>
      <c r="AX191" s="3"/>
    </row>
    <row r="192" spans="1:50" s="1" customFormat="1" ht="11.25" customHeight="1" x14ac:dyDescent="0.2">
      <c r="A192" s="9" t="s">
        <v>10</v>
      </c>
      <c r="B192" s="40">
        <f t="shared" si="48"/>
        <v>16158423</v>
      </c>
      <c r="C192" s="40" t="s">
        <v>16</v>
      </c>
      <c r="D192" s="40">
        <f>1877813+39232</f>
        <v>1917045</v>
      </c>
      <c r="E192" s="40">
        <v>2409213</v>
      </c>
      <c r="F192" s="40">
        <f>5660235+1266725</f>
        <v>6926960</v>
      </c>
      <c r="G192" s="40">
        <v>0</v>
      </c>
      <c r="H192" s="40">
        <f>199545+85047</f>
        <v>284592</v>
      </c>
      <c r="I192" s="40" t="s">
        <v>16</v>
      </c>
      <c r="J192" s="40" t="s">
        <v>16</v>
      </c>
      <c r="K192" s="40">
        <v>947646</v>
      </c>
      <c r="L192" s="40" t="s">
        <v>16</v>
      </c>
      <c r="M192" s="40">
        <f>2686034+986933</f>
        <v>3672967</v>
      </c>
      <c r="N192" s="2"/>
    </row>
    <row r="193" spans="1:27" s="1" customFormat="1" ht="11.25" customHeight="1" x14ac:dyDescent="0.2">
      <c r="A193" s="9" t="s">
        <v>12</v>
      </c>
      <c r="B193" s="40">
        <f t="shared" ref="B193" si="49">B192/(B191*12)</f>
        <v>2776.3613402061856</v>
      </c>
      <c r="C193" s="40" t="s">
        <v>16</v>
      </c>
      <c r="D193" s="40">
        <f t="shared" ref="D193:M193" si="50">D192/(D191*12)</f>
        <v>3328.203125</v>
      </c>
      <c r="E193" s="40">
        <f t="shared" si="50"/>
        <v>3041.935606060606</v>
      </c>
      <c r="F193" s="40">
        <f t="shared" si="50"/>
        <v>3724.1720430107525</v>
      </c>
      <c r="G193" s="40">
        <v>0</v>
      </c>
      <c r="H193" s="40">
        <f t="shared" si="50"/>
        <v>2371.6</v>
      </c>
      <c r="I193" s="40" t="s">
        <v>16</v>
      </c>
      <c r="J193" s="40" t="s">
        <v>16</v>
      </c>
      <c r="K193" s="40">
        <f t="shared" si="50"/>
        <v>1294.5983606557377</v>
      </c>
      <c r="L193" s="40" t="s">
        <v>16</v>
      </c>
      <c r="M193" s="40">
        <f t="shared" si="50"/>
        <v>2110.9005747126439</v>
      </c>
      <c r="N193" s="2"/>
    </row>
    <row r="194" spans="1:27" s="1" customFormat="1" ht="11.25" customHeight="1" x14ac:dyDescent="0.2">
      <c r="A194" s="9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2"/>
    </row>
    <row r="195" spans="1:27" s="1" customFormat="1" ht="11.25" customHeight="1" x14ac:dyDescent="0.2">
      <c r="A195" s="9" t="s">
        <v>23</v>
      </c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2"/>
    </row>
    <row r="196" spans="1:27" s="1" customFormat="1" ht="11.25" customHeight="1" x14ac:dyDescent="0.2">
      <c r="A196" s="9" t="s">
        <v>7</v>
      </c>
      <c r="B196" s="40">
        <f>SUM(C196:M196)</f>
        <v>383</v>
      </c>
      <c r="C196" s="41">
        <v>5</v>
      </c>
      <c r="D196" s="41">
        <v>26</v>
      </c>
      <c r="E196" s="40">
        <v>5</v>
      </c>
      <c r="F196" s="41">
        <v>75</v>
      </c>
      <c r="G196" s="40">
        <v>7</v>
      </c>
      <c r="H196" s="41">
        <v>40</v>
      </c>
      <c r="I196" s="41">
        <v>34</v>
      </c>
      <c r="J196" s="41">
        <v>33</v>
      </c>
      <c r="K196" s="41">
        <v>99</v>
      </c>
      <c r="L196" s="41">
        <v>13</v>
      </c>
      <c r="M196" s="41">
        <v>46</v>
      </c>
      <c r="N196" s="2"/>
    </row>
    <row r="197" spans="1:27" s="1" customFormat="1" ht="11.25" customHeight="1" x14ac:dyDescent="0.2">
      <c r="A197" s="9" t="s">
        <v>9</v>
      </c>
      <c r="B197" s="40">
        <f t="shared" ref="B197:B198" si="51">SUM(C197:M197)</f>
        <v>4224</v>
      </c>
      <c r="C197" s="41">
        <v>8</v>
      </c>
      <c r="D197" s="41">
        <v>122</v>
      </c>
      <c r="E197" s="40">
        <v>12</v>
      </c>
      <c r="F197" s="41">
        <v>813</v>
      </c>
      <c r="G197" s="40">
        <v>41</v>
      </c>
      <c r="H197" s="41">
        <v>175</v>
      </c>
      <c r="I197" s="41">
        <v>205</v>
      </c>
      <c r="J197" s="41">
        <v>390</v>
      </c>
      <c r="K197" s="41">
        <v>1587</v>
      </c>
      <c r="L197" s="41">
        <v>43</v>
      </c>
      <c r="M197" s="41">
        <v>828</v>
      </c>
      <c r="N197" s="2"/>
    </row>
    <row r="198" spans="1:27" s="1" customFormat="1" ht="11.25" customHeight="1" x14ac:dyDescent="0.2">
      <c r="A198" s="9" t="s">
        <v>10</v>
      </c>
      <c r="B198" s="40">
        <f t="shared" si="51"/>
        <v>128831577</v>
      </c>
      <c r="C198" s="41">
        <v>718234</v>
      </c>
      <c r="D198" s="41">
        <v>3617180</v>
      </c>
      <c r="E198" s="40">
        <v>297064</v>
      </c>
      <c r="F198" s="41">
        <v>25272339</v>
      </c>
      <c r="G198" s="40">
        <v>1072007</v>
      </c>
      <c r="H198" s="41">
        <v>5831767</v>
      </c>
      <c r="I198" s="41">
        <v>6190852</v>
      </c>
      <c r="J198" s="41">
        <v>16220143</v>
      </c>
      <c r="K198" s="41">
        <v>34267629</v>
      </c>
      <c r="L198" s="41">
        <v>1309159</v>
      </c>
      <c r="M198" s="41">
        <v>34035203</v>
      </c>
      <c r="N198" s="2"/>
    </row>
    <row r="199" spans="1:27" s="1" customFormat="1" ht="11.25" customHeight="1" x14ac:dyDescent="0.2">
      <c r="A199" s="9" t="s">
        <v>12</v>
      </c>
      <c r="B199" s="40">
        <f t="shared" ref="B199:M199" si="52">B198/(B197*12)</f>
        <v>2541.658321496212</v>
      </c>
      <c r="C199" s="40">
        <f t="shared" si="52"/>
        <v>7481.604166666667</v>
      </c>
      <c r="D199" s="40">
        <f t="shared" si="52"/>
        <v>2470.7513661202188</v>
      </c>
      <c r="E199" s="40">
        <f t="shared" si="52"/>
        <v>2062.9444444444443</v>
      </c>
      <c r="F199" s="40">
        <f t="shared" si="52"/>
        <v>2590.4406519065192</v>
      </c>
      <c r="G199" s="40">
        <f t="shared" si="52"/>
        <v>2178.8760162601625</v>
      </c>
      <c r="H199" s="40">
        <f t="shared" si="52"/>
        <v>2777.0319047619046</v>
      </c>
      <c r="I199" s="40">
        <f t="shared" si="52"/>
        <v>2516.6065040650406</v>
      </c>
      <c r="J199" s="40">
        <f t="shared" si="52"/>
        <v>3465.8425213675214</v>
      </c>
      <c r="K199" s="40">
        <f t="shared" si="52"/>
        <v>1799.392407057341</v>
      </c>
      <c r="L199" s="40">
        <f t="shared" si="52"/>
        <v>2537.1298449612405</v>
      </c>
      <c r="M199" s="40">
        <f t="shared" si="52"/>
        <v>3425.4431360708536</v>
      </c>
      <c r="N199" s="2"/>
    </row>
    <row r="200" spans="1:27" s="1" customFormat="1" ht="11.25" customHeight="1" x14ac:dyDescent="0.2">
      <c r="A200" s="9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2"/>
    </row>
    <row r="201" spans="1:27" s="1" customFormat="1" ht="11.25" customHeight="1" x14ac:dyDescent="0.2">
      <c r="A201" s="9" t="s">
        <v>37</v>
      </c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s="1" customFormat="1" ht="11.25" customHeight="1" x14ac:dyDescent="0.2">
      <c r="A202" s="9" t="s">
        <v>7</v>
      </c>
      <c r="B202" s="40">
        <f>SUM(C202:M202)</f>
        <v>104</v>
      </c>
      <c r="C202" s="40" t="s">
        <v>16</v>
      </c>
      <c r="D202" s="41">
        <v>9</v>
      </c>
      <c r="E202" s="40">
        <v>3</v>
      </c>
      <c r="F202" s="41">
        <v>15</v>
      </c>
      <c r="G202" s="40" t="s">
        <v>16</v>
      </c>
      <c r="H202" s="41">
        <v>6</v>
      </c>
      <c r="I202" s="41">
        <v>10</v>
      </c>
      <c r="J202" s="41">
        <v>8</v>
      </c>
      <c r="K202" s="41">
        <v>15</v>
      </c>
      <c r="L202" s="41">
        <v>7</v>
      </c>
      <c r="M202" s="41">
        <v>31</v>
      </c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s="1" customFormat="1" ht="11.25" customHeight="1" x14ac:dyDescent="0.2">
      <c r="A203" s="9" t="s">
        <v>9</v>
      </c>
      <c r="B203" s="40">
        <f t="shared" ref="B203:B204" si="53">SUM(C203:M203)</f>
        <v>1020</v>
      </c>
      <c r="C203" s="40" t="s">
        <v>16</v>
      </c>
      <c r="D203" s="41">
        <v>65</v>
      </c>
      <c r="E203" s="40">
        <v>61</v>
      </c>
      <c r="F203" s="41">
        <v>83</v>
      </c>
      <c r="G203" s="40" t="s">
        <v>16</v>
      </c>
      <c r="H203" s="41">
        <v>15</v>
      </c>
      <c r="I203" s="41">
        <v>20</v>
      </c>
      <c r="J203" s="41">
        <v>141</v>
      </c>
      <c r="K203" s="41">
        <v>100</v>
      </c>
      <c r="L203" s="41">
        <v>25</v>
      </c>
      <c r="M203" s="41">
        <v>510</v>
      </c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s="1" customFormat="1" ht="11.25" customHeight="1" x14ac:dyDescent="0.2">
      <c r="A204" s="9" t="s">
        <v>10</v>
      </c>
      <c r="B204" s="40">
        <f t="shared" si="53"/>
        <v>37530850</v>
      </c>
      <c r="C204" s="40" t="s">
        <v>16</v>
      </c>
      <c r="D204" s="41">
        <v>2888918</v>
      </c>
      <c r="E204" s="40">
        <v>1874880</v>
      </c>
      <c r="F204" s="41">
        <v>1902303</v>
      </c>
      <c r="G204" s="40" t="s">
        <v>16</v>
      </c>
      <c r="H204" s="41">
        <v>419473</v>
      </c>
      <c r="I204" s="41">
        <v>586210</v>
      </c>
      <c r="J204" s="41">
        <v>5935118</v>
      </c>
      <c r="K204" s="41">
        <v>1468472</v>
      </c>
      <c r="L204" s="41">
        <v>696590</v>
      </c>
      <c r="M204" s="41">
        <v>21758886</v>
      </c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s="1" customFormat="1" ht="11.25" customHeight="1" x14ac:dyDescent="0.2">
      <c r="A205" s="9" t="s">
        <v>12</v>
      </c>
      <c r="B205" s="40">
        <f t="shared" ref="B205" si="54">B204/(B203*12)</f>
        <v>3066.2459150326799</v>
      </c>
      <c r="C205" s="40" t="s">
        <v>16</v>
      </c>
      <c r="D205" s="40">
        <f t="shared" ref="D205:M205" si="55">D204/(D203*12)</f>
        <v>3703.7410256410258</v>
      </c>
      <c r="E205" s="40">
        <f t="shared" si="55"/>
        <v>2561.311475409836</v>
      </c>
      <c r="F205" s="40">
        <f t="shared" si="55"/>
        <v>1909.9427710843374</v>
      </c>
      <c r="G205" s="40" t="s">
        <v>16</v>
      </c>
      <c r="H205" s="40">
        <f t="shared" si="55"/>
        <v>2330.4055555555556</v>
      </c>
      <c r="I205" s="40">
        <f t="shared" si="55"/>
        <v>2442.5416666666665</v>
      </c>
      <c r="J205" s="40">
        <f t="shared" si="55"/>
        <v>3507.7529550827421</v>
      </c>
      <c r="K205" s="40">
        <f t="shared" si="55"/>
        <v>1223.7266666666667</v>
      </c>
      <c r="L205" s="40">
        <f t="shared" si="55"/>
        <v>2321.9666666666667</v>
      </c>
      <c r="M205" s="40">
        <f t="shared" si="55"/>
        <v>3555.3735294117646</v>
      </c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s="1" customFormat="1" ht="11.25" customHeight="1" x14ac:dyDescent="0.2">
      <c r="A206" s="9"/>
      <c r="B206" s="40"/>
      <c r="C206" s="40"/>
      <c r="D206" s="40"/>
      <c r="E206" s="40"/>
      <c r="F206" s="40"/>
      <c r="G206" s="40" t="s">
        <v>0</v>
      </c>
      <c r="H206" s="40"/>
      <c r="I206" s="40"/>
      <c r="J206" s="40"/>
      <c r="K206" s="40"/>
      <c r="L206" s="40"/>
      <c r="M206" s="40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s="1" customFormat="1" ht="11.25" customHeight="1" x14ac:dyDescent="0.2">
      <c r="A207" s="9" t="s">
        <v>62</v>
      </c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s="1" customFormat="1" ht="11.25" customHeight="1" x14ac:dyDescent="0.2">
      <c r="A208" s="9" t="s">
        <v>7</v>
      </c>
      <c r="B208" s="40">
        <f>SUM(C208:M208)</f>
        <v>124</v>
      </c>
      <c r="C208" s="40" t="s">
        <v>16</v>
      </c>
      <c r="D208" s="41">
        <v>34</v>
      </c>
      <c r="E208" s="40">
        <v>7</v>
      </c>
      <c r="F208" s="41">
        <v>21</v>
      </c>
      <c r="G208" s="40" t="s">
        <v>16</v>
      </c>
      <c r="H208" s="41">
        <v>8</v>
      </c>
      <c r="I208" s="41">
        <v>18</v>
      </c>
      <c r="J208" s="41">
        <v>9</v>
      </c>
      <c r="K208" s="41">
        <v>8</v>
      </c>
      <c r="L208" s="41">
        <v>3</v>
      </c>
      <c r="M208" s="41">
        <v>16</v>
      </c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s="1" customFormat="1" ht="11.25" customHeight="1" x14ac:dyDescent="0.2">
      <c r="A209" s="9" t="s">
        <v>9</v>
      </c>
      <c r="B209" s="40">
        <f t="shared" ref="B209:B210" si="56">SUM(C209:M209)</f>
        <v>1119</v>
      </c>
      <c r="C209" s="40" t="s">
        <v>16</v>
      </c>
      <c r="D209" s="41">
        <v>225</v>
      </c>
      <c r="E209" s="40">
        <v>36</v>
      </c>
      <c r="F209" s="41">
        <v>201</v>
      </c>
      <c r="G209" s="40" t="s">
        <v>16</v>
      </c>
      <c r="H209" s="41">
        <v>48</v>
      </c>
      <c r="I209" s="41">
        <v>56</v>
      </c>
      <c r="J209" s="41">
        <v>40</v>
      </c>
      <c r="K209" s="41">
        <v>93</v>
      </c>
      <c r="L209" s="41">
        <v>15</v>
      </c>
      <c r="M209" s="41">
        <v>405</v>
      </c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s="1" customFormat="1" ht="11.25" customHeight="1" x14ac:dyDescent="0.2">
      <c r="A210" s="9" t="s">
        <v>10</v>
      </c>
      <c r="B210" s="40">
        <f t="shared" si="56"/>
        <v>32467824</v>
      </c>
      <c r="C210" s="40" t="s">
        <v>16</v>
      </c>
      <c r="D210" s="41">
        <v>8548696</v>
      </c>
      <c r="E210" s="40">
        <v>1298972</v>
      </c>
      <c r="F210" s="41">
        <v>3869820</v>
      </c>
      <c r="G210" s="40" t="s">
        <v>16</v>
      </c>
      <c r="H210" s="41">
        <v>1510202</v>
      </c>
      <c r="I210" s="41">
        <v>4312940</v>
      </c>
      <c r="J210" s="41">
        <v>518098</v>
      </c>
      <c r="K210" s="41">
        <v>920343</v>
      </c>
      <c r="L210" s="41">
        <v>368818</v>
      </c>
      <c r="M210" s="41">
        <v>11119935</v>
      </c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s="1" customFormat="1" ht="11.25" customHeight="1" x14ac:dyDescent="0.2">
      <c r="A211" s="9" t="s">
        <v>12</v>
      </c>
      <c r="B211" s="40">
        <f t="shared" ref="B211" si="57">B210/(B209*12)</f>
        <v>2417.9195710455765</v>
      </c>
      <c r="C211" s="40" t="s">
        <v>16</v>
      </c>
      <c r="D211" s="40">
        <f t="shared" ref="D211:M211" si="58">D210/(D209*12)</f>
        <v>3166.1837037037035</v>
      </c>
      <c r="E211" s="40">
        <f t="shared" si="58"/>
        <v>3006.8796296296296</v>
      </c>
      <c r="F211" s="40">
        <f t="shared" si="58"/>
        <v>1604.4029850746269</v>
      </c>
      <c r="G211" s="40" t="s">
        <v>16</v>
      </c>
      <c r="H211" s="40">
        <f t="shared" si="58"/>
        <v>2621.8784722222222</v>
      </c>
      <c r="I211" s="40">
        <f t="shared" si="58"/>
        <v>6418.0654761904761</v>
      </c>
      <c r="J211" s="40">
        <f t="shared" si="58"/>
        <v>1079.3708333333334</v>
      </c>
      <c r="K211" s="40">
        <f t="shared" si="58"/>
        <v>824.68010752688167</v>
      </c>
      <c r="L211" s="40">
        <f t="shared" si="58"/>
        <v>2048.9888888888891</v>
      </c>
      <c r="M211" s="40">
        <f t="shared" si="58"/>
        <v>2288.0524691358023</v>
      </c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s="1" customFormat="1" ht="11.25" customHeight="1" x14ac:dyDescent="0.2">
      <c r="A212" s="18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s="1" customFormat="1" ht="11.25" customHeight="1" x14ac:dyDescent="0.2">
      <c r="A213" s="9" t="s">
        <v>38</v>
      </c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s="1" customFormat="1" ht="11.25" customHeight="1" x14ac:dyDescent="0.2">
      <c r="A214" s="9" t="s">
        <v>7</v>
      </c>
      <c r="B214" s="40">
        <f>SUM(C214:M214)</f>
        <v>98</v>
      </c>
      <c r="C214" s="40" t="s">
        <v>16</v>
      </c>
      <c r="D214" s="41">
        <v>15</v>
      </c>
      <c r="E214" s="40">
        <v>6</v>
      </c>
      <c r="F214" s="41">
        <v>18</v>
      </c>
      <c r="G214" s="40" t="s">
        <v>16</v>
      </c>
      <c r="H214" s="41">
        <v>6</v>
      </c>
      <c r="I214" s="41">
        <v>9</v>
      </c>
      <c r="J214" s="41">
        <v>13</v>
      </c>
      <c r="K214" s="41">
        <v>12</v>
      </c>
      <c r="L214" s="40" t="s">
        <v>16</v>
      </c>
      <c r="M214" s="41">
        <v>19</v>
      </c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s="1" customFormat="1" ht="11.25" customHeight="1" x14ac:dyDescent="0.2">
      <c r="A215" s="9" t="s">
        <v>9</v>
      </c>
      <c r="B215" s="40">
        <f t="shared" ref="B215:B216" si="59">SUM(C215:M215)</f>
        <v>1259</v>
      </c>
      <c r="C215" s="40" t="s">
        <v>16</v>
      </c>
      <c r="D215" s="41">
        <v>115</v>
      </c>
      <c r="E215" s="40">
        <v>61</v>
      </c>
      <c r="F215" s="41">
        <v>251</v>
      </c>
      <c r="G215" s="40" t="s">
        <v>16</v>
      </c>
      <c r="H215" s="41">
        <v>15</v>
      </c>
      <c r="I215" s="41">
        <v>34</v>
      </c>
      <c r="J215" s="41">
        <v>374</v>
      </c>
      <c r="K215" s="41">
        <v>101</v>
      </c>
      <c r="L215" s="40" t="s">
        <v>16</v>
      </c>
      <c r="M215" s="41">
        <v>308</v>
      </c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s="1" customFormat="1" ht="11.25" customHeight="1" x14ac:dyDescent="0.2">
      <c r="A216" s="9" t="s">
        <v>10</v>
      </c>
      <c r="B216" s="40">
        <f t="shared" si="59"/>
        <v>37808636</v>
      </c>
      <c r="C216" s="40" t="s">
        <v>16</v>
      </c>
      <c r="D216" s="41">
        <v>4009897</v>
      </c>
      <c r="E216" s="40">
        <v>2203947</v>
      </c>
      <c r="F216" s="41">
        <v>5347810</v>
      </c>
      <c r="G216" s="40" t="s">
        <v>16</v>
      </c>
      <c r="H216" s="41">
        <v>298297</v>
      </c>
      <c r="I216" s="41">
        <v>1236783</v>
      </c>
      <c r="J216" s="41">
        <v>15868338</v>
      </c>
      <c r="K216" s="41">
        <v>1155709</v>
      </c>
      <c r="L216" s="40" t="s">
        <v>16</v>
      </c>
      <c r="M216" s="41">
        <v>7687855</v>
      </c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s="1" customFormat="1" ht="11.25" customHeight="1" x14ac:dyDescent="0.2">
      <c r="A217" s="9" t="s">
        <v>12</v>
      </c>
      <c r="B217" s="40">
        <f t="shared" ref="B217" si="60">B216/(B215*12)</f>
        <v>2502.5573206248346</v>
      </c>
      <c r="C217" s="40" t="s">
        <v>16</v>
      </c>
      <c r="D217" s="40">
        <f t="shared" ref="D217:M217" si="61">D216/(D215*12)</f>
        <v>2905.7224637681161</v>
      </c>
      <c r="E217" s="40">
        <f t="shared" si="61"/>
        <v>3010.8565573770493</v>
      </c>
      <c r="F217" s="40">
        <f t="shared" si="61"/>
        <v>1775.5013280212484</v>
      </c>
      <c r="G217" s="40" t="s">
        <v>16</v>
      </c>
      <c r="H217" s="40">
        <f t="shared" si="61"/>
        <v>1657.2055555555555</v>
      </c>
      <c r="I217" s="40">
        <f t="shared" si="61"/>
        <v>3031.330882352941</v>
      </c>
      <c r="J217" s="40">
        <f t="shared" si="61"/>
        <v>3535.725935828877</v>
      </c>
      <c r="K217" s="40">
        <f t="shared" si="61"/>
        <v>953.55528052805278</v>
      </c>
      <c r="L217" s="40" t="s">
        <v>16</v>
      </c>
      <c r="M217" s="40">
        <f t="shared" si="61"/>
        <v>2080.0473484848485</v>
      </c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s="1" customFormat="1" ht="11.25" customHeight="1" x14ac:dyDescent="0.2">
      <c r="A218" s="9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s="1" customFormat="1" ht="11.25" customHeight="1" x14ac:dyDescent="0.2">
      <c r="A219" s="9" t="s">
        <v>24</v>
      </c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s="1" customFormat="1" ht="11.25" customHeight="1" x14ac:dyDescent="0.2">
      <c r="A220" s="9" t="s">
        <v>7</v>
      </c>
      <c r="B220" s="40">
        <f>SUM(C220:M220)</f>
        <v>167</v>
      </c>
      <c r="C220" s="40" t="s">
        <v>16</v>
      </c>
      <c r="D220" s="41">
        <v>16</v>
      </c>
      <c r="E220" s="41">
        <v>8</v>
      </c>
      <c r="F220" s="41">
        <v>35</v>
      </c>
      <c r="G220" s="40" t="s">
        <v>16</v>
      </c>
      <c r="H220" s="41">
        <v>8</v>
      </c>
      <c r="I220" s="41">
        <v>14</v>
      </c>
      <c r="J220" s="41">
        <v>27</v>
      </c>
      <c r="K220" s="41">
        <v>22</v>
      </c>
      <c r="L220" s="41">
        <v>8</v>
      </c>
      <c r="M220" s="41">
        <v>29</v>
      </c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s="1" customFormat="1" ht="11.25" customHeight="1" x14ac:dyDescent="0.2">
      <c r="A221" s="9" t="s">
        <v>9</v>
      </c>
      <c r="B221" s="40">
        <f t="shared" ref="B221:B222" si="62">SUM(C221:M221)</f>
        <v>2304</v>
      </c>
      <c r="C221" s="40" t="s">
        <v>16</v>
      </c>
      <c r="D221" s="41">
        <v>124</v>
      </c>
      <c r="E221" s="41">
        <v>305</v>
      </c>
      <c r="F221" s="41">
        <v>285</v>
      </c>
      <c r="G221" s="40" t="s">
        <v>16</v>
      </c>
      <c r="H221" s="41">
        <v>40</v>
      </c>
      <c r="I221" s="41">
        <v>154</v>
      </c>
      <c r="J221" s="41">
        <v>487</v>
      </c>
      <c r="K221" s="41">
        <v>239</v>
      </c>
      <c r="L221" s="41">
        <v>26</v>
      </c>
      <c r="M221" s="41">
        <v>644</v>
      </c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s="1" customFormat="1" ht="11.25" customHeight="1" x14ac:dyDescent="0.2">
      <c r="A222" s="9" t="s">
        <v>10</v>
      </c>
      <c r="B222" s="40">
        <f t="shared" si="62"/>
        <v>72076570</v>
      </c>
      <c r="C222" s="40" t="s">
        <v>16</v>
      </c>
      <c r="D222" s="41">
        <v>4106005</v>
      </c>
      <c r="E222" s="41">
        <v>12943739</v>
      </c>
      <c r="F222" s="41">
        <v>6726241</v>
      </c>
      <c r="G222" s="40" t="s">
        <v>16</v>
      </c>
      <c r="H222" s="41">
        <v>1637425</v>
      </c>
      <c r="I222" s="41">
        <v>8121077</v>
      </c>
      <c r="J222" s="41">
        <v>17209387</v>
      </c>
      <c r="K222" s="41">
        <v>3057054</v>
      </c>
      <c r="L222" s="41">
        <v>690756</v>
      </c>
      <c r="M222" s="41">
        <v>17584886</v>
      </c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s="1" customFormat="1" ht="11.25" customHeight="1" x14ac:dyDescent="0.2">
      <c r="A223" s="9" t="s">
        <v>12</v>
      </c>
      <c r="B223" s="40">
        <f t="shared" ref="B223" si="63">B222/(B221*12)</f>
        <v>2606.9361255787039</v>
      </c>
      <c r="C223" s="40" t="s">
        <v>16</v>
      </c>
      <c r="D223" s="40">
        <f t="shared" ref="D223:M223" si="64">D222/(D221*12)</f>
        <v>2759.4119623655915</v>
      </c>
      <c r="E223" s="40">
        <f t="shared" si="64"/>
        <v>3536.5407103825137</v>
      </c>
      <c r="F223" s="40">
        <f t="shared" si="64"/>
        <v>1966.7371345029239</v>
      </c>
      <c r="G223" s="40" t="s">
        <v>16</v>
      </c>
      <c r="H223" s="40">
        <f t="shared" si="64"/>
        <v>3411.3020833333335</v>
      </c>
      <c r="I223" s="40">
        <f t="shared" si="64"/>
        <v>4394.5221861471864</v>
      </c>
      <c r="J223" s="40">
        <f t="shared" si="64"/>
        <v>2944.7958590006847</v>
      </c>
      <c r="K223" s="40">
        <f t="shared" si="64"/>
        <v>1065.9184100418411</v>
      </c>
      <c r="L223" s="40">
        <f t="shared" si="64"/>
        <v>2213.9615384615386</v>
      </c>
      <c r="M223" s="40">
        <f t="shared" si="64"/>
        <v>2275.4769668737058</v>
      </c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s="1" customFormat="1" ht="11.25" customHeight="1" x14ac:dyDescent="0.2">
      <c r="A224" s="9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</row>
    <row r="225" spans="1:27" s="1" customFormat="1" ht="11.25" customHeight="1" x14ac:dyDescent="0.2"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</row>
    <row r="226" spans="1:27" s="1" customFormat="1" ht="11.25" customHeight="1" x14ac:dyDescent="0.2"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</row>
    <row r="227" spans="1:27" s="1" customFormat="1" ht="11.25" customHeight="1" x14ac:dyDescent="0.2">
      <c r="A227" s="44" t="s">
        <v>55</v>
      </c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</row>
    <row r="228" spans="1:27" s="1" customFormat="1" ht="11.25" customHeight="1" x14ac:dyDescent="0.2">
      <c r="A228" s="44" t="s">
        <v>74</v>
      </c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</row>
    <row r="229" spans="1:27" s="1" customFormat="1" ht="11.25" customHeight="1" x14ac:dyDescent="0.2"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</row>
    <row r="230" spans="1:27" s="1" customFormat="1" ht="11.25" customHeight="1" x14ac:dyDescent="0.2">
      <c r="A230" s="18"/>
      <c r="B230" s="18"/>
      <c r="C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</row>
    <row r="231" spans="1:27" x14ac:dyDescent="0.2">
      <c r="N231" s="1"/>
    </row>
    <row r="233" spans="1:27" x14ac:dyDescent="0.2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</row>
    <row r="234" spans="1:27" s="1" customFormat="1" ht="11.25" customHeight="1" x14ac:dyDescent="0.2">
      <c r="A234" s="24"/>
      <c r="B234" s="24"/>
      <c r="C234" s="24"/>
      <c r="D234" s="24"/>
      <c r="E234" s="24"/>
      <c r="F234" s="24"/>
      <c r="G234" s="25" t="s">
        <v>71</v>
      </c>
      <c r="H234" s="24"/>
      <c r="I234" s="24"/>
      <c r="J234" s="24"/>
      <c r="K234" s="24"/>
      <c r="L234" s="24"/>
      <c r="M234" s="24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s="1" customFormat="1" ht="11.25" customHeight="1" x14ac:dyDescent="0.2">
      <c r="A235" s="24"/>
      <c r="B235" s="24"/>
      <c r="C235" s="24"/>
      <c r="D235" s="24"/>
      <c r="E235" s="24"/>
      <c r="F235" s="24"/>
      <c r="G235" s="25" t="s">
        <v>75</v>
      </c>
      <c r="H235" s="24"/>
      <c r="I235" s="24"/>
      <c r="J235" s="24"/>
      <c r="K235" s="24"/>
      <c r="L235" s="24"/>
      <c r="M235" s="24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x14ac:dyDescent="0.2">
      <c r="A236" s="26"/>
      <c r="B236" s="27"/>
      <c r="C236" s="26"/>
      <c r="D236" s="26"/>
      <c r="E236" s="26"/>
      <c r="F236" s="26"/>
      <c r="G236" s="26" t="s">
        <v>72</v>
      </c>
      <c r="H236" s="26"/>
      <c r="I236" s="26"/>
      <c r="J236" s="26"/>
      <c r="K236" s="26"/>
      <c r="L236" s="26"/>
      <c r="M236" s="26"/>
    </row>
    <row r="237" spans="1:27" s="1" customFormat="1" x14ac:dyDescent="0.2">
      <c r="A237" s="28"/>
      <c r="B237" s="29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s="1" customFormat="1" x14ac:dyDescent="0.2">
      <c r="A238" s="30"/>
      <c r="B238" s="31"/>
      <c r="C238" s="31"/>
      <c r="D238" s="31"/>
      <c r="E238" s="31"/>
      <c r="F238" s="31" t="s">
        <v>39</v>
      </c>
      <c r="G238" s="31"/>
      <c r="H238" s="31"/>
      <c r="I238" s="31"/>
      <c r="J238" s="31"/>
      <c r="K238" s="31"/>
      <c r="L238" s="31"/>
      <c r="M238" s="31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s="6" customFormat="1" ht="13.5" thickBot="1" x14ac:dyDescent="0.25">
      <c r="A239" s="32"/>
      <c r="B239" s="33"/>
      <c r="C239" s="33"/>
      <c r="D239" s="33"/>
      <c r="E239" s="33"/>
      <c r="F239" s="33" t="s">
        <v>58</v>
      </c>
      <c r="G239" s="33"/>
      <c r="H239" s="33" t="s">
        <v>43</v>
      </c>
      <c r="I239" s="33" t="s">
        <v>44</v>
      </c>
      <c r="J239" s="33" t="s">
        <v>46</v>
      </c>
      <c r="K239" s="33" t="s">
        <v>48</v>
      </c>
      <c r="L239" s="33"/>
      <c r="M239" s="33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spans="1:27" s="1" customFormat="1" ht="14.25" thickTop="1" thickBot="1" x14ac:dyDescent="0.25">
      <c r="A240" s="34" t="s">
        <v>57</v>
      </c>
      <c r="B240" s="35" t="s">
        <v>56</v>
      </c>
      <c r="C240" s="35" t="s">
        <v>64</v>
      </c>
      <c r="D240" s="35" t="s">
        <v>65</v>
      </c>
      <c r="E240" s="35" t="s">
        <v>66</v>
      </c>
      <c r="F240" s="35" t="s">
        <v>40</v>
      </c>
      <c r="G240" s="35" t="s">
        <v>41</v>
      </c>
      <c r="H240" s="35" t="s">
        <v>42</v>
      </c>
      <c r="I240" s="35" t="s">
        <v>45</v>
      </c>
      <c r="J240" s="35" t="s">
        <v>47</v>
      </c>
      <c r="K240" s="35" t="s">
        <v>49</v>
      </c>
      <c r="L240" s="35" t="s">
        <v>50</v>
      </c>
      <c r="M240" s="35" t="s">
        <v>35</v>
      </c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s="1" customFormat="1" ht="13.5" thickTop="1" x14ac:dyDescent="0.2">
      <c r="A241" s="36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</row>
    <row r="242" spans="1:27" s="1" customFormat="1" x14ac:dyDescent="0.2">
      <c r="A242" s="12" t="s">
        <v>25</v>
      </c>
      <c r="B242" s="11" t="s">
        <v>27</v>
      </c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s="1" customFormat="1" x14ac:dyDescent="0.2">
      <c r="A243" s="9" t="s">
        <v>7</v>
      </c>
      <c r="B243" s="40">
        <f>SUM(C243:M243)</f>
        <v>77</v>
      </c>
      <c r="C243" s="41">
        <v>0</v>
      </c>
      <c r="D243" s="41">
        <v>7</v>
      </c>
      <c r="E243" s="40" t="s">
        <v>16</v>
      </c>
      <c r="F243" s="41">
        <v>12</v>
      </c>
      <c r="G243" s="40" t="s">
        <v>16</v>
      </c>
      <c r="H243" s="41">
        <v>6</v>
      </c>
      <c r="I243" s="40">
        <v>6</v>
      </c>
      <c r="J243" s="41">
        <v>6</v>
      </c>
      <c r="K243" s="41">
        <v>16</v>
      </c>
      <c r="L243" s="40" t="s">
        <v>16</v>
      </c>
      <c r="M243" s="41">
        <v>24</v>
      </c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s="1" customFormat="1" x14ac:dyDescent="0.2">
      <c r="A244" s="9" t="s">
        <v>9</v>
      </c>
      <c r="B244" s="40">
        <f t="shared" ref="B244:B245" si="65">SUM(C244:M244)</f>
        <v>564</v>
      </c>
      <c r="C244" s="41">
        <v>0</v>
      </c>
      <c r="D244" s="41">
        <v>16</v>
      </c>
      <c r="E244" s="40" t="s">
        <v>16</v>
      </c>
      <c r="F244" s="41">
        <v>77</v>
      </c>
      <c r="G244" s="40" t="s">
        <v>16</v>
      </c>
      <c r="H244" s="41">
        <v>12</v>
      </c>
      <c r="I244" s="40">
        <v>10</v>
      </c>
      <c r="J244" s="41">
        <v>136</v>
      </c>
      <c r="K244" s="41">
        <v>87</v>
      </c>
      <c r="L244" s="40" t="s">
        <v>16</v>
      </c>
      <c r="M244" s="41">
        <v>226</v>
      </c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s="1" customFormat="1" x14ac:dyDescent="0.2">
      <c r="A245" s="9" t="s">
        <v>10</v>
      </c>
      <c r="B245" s="40">
        <f t="shared" si="65"/>
        <v>19525794</v>
      </c>
      <c r="C245" s="41">
        <v>0</v>
      </c>
      <c r="D245" s="41">
        <v>628491</v>
      </c>
      <c r="E245" s="40" t="s">
        <v>16</v>
      </c>
      <c r="F245" s="41">
        <v>1463280</v>
      </c>
      <c r="G245" s="40" t="s">
        <v>16</v>
      </c>
      <c r="H245" s="41">
        <v>453187</v>
      </c>
      <c r="I245" s="40">
        <v>178540</v>
      </c>
      <c r="J245" s="41">
        <v>6626503</v>
      </c>
      <c r="K245" s="41">
        <v>1176450</v>
      </c>
      <c r="L245" s="40" t="s">
        <v>16</v>
      </c>
      <c r="M245" s="41">
        <v>8999343</v>
      </c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s="1" customFormat="1" x14ac:dyDescent="0.2">
      <c r="A246" s="9" t="s">
        <v>12</v>
      </c>
      <c r="B246" s="40">
        <f t="shared" ref="B246" si="66">B245/(B244*12)</f>
        <v>2885.0168439716313</v>
      </c>
      <c r="C246" s="40">
        <v>0</v>
      </c>
      <c r="D246" s="40">
        <f t="shared" ref="D246:M246" si="67">D245/(D244*12)</f>
        <v>3273.390625</v>
      </c>
      <c r="E246" s="40" t="s">
        <v>16</v>
      </c>
      <c r="F246" s="40">
        <f t="shared" si="67"/>
        <v>1583.6363636363637</v>
      </c>
      <c r="G246" s="40" t="s">
        <v>16</v>
      </c>
      <c r="H246" s="40">
        <f t="shared" si="67"/>
        <v>3147.1319444444443</v>
      </c>
      <c r="I246" s="40">
        <f t="shared" si="67"/>
        <v>1487.8333333333333</v>
      </c>
      <c r="J246" s="40">
        <f t="shared" si="67"/>
        <v>4060.3572303921569</v>
      </c>
      <c r="K246" s="40">
        <f t="shared" si="67"/>
        <v>1126.867816091954</v>
      </c>
      <c r="L246" s="40" t="s">
        <v>16</v>
      </c>
      <c r="M246" s="40">
        <f t="shared" si="67"/>
        <v>3318.341814159292</v>
      </c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s="1" customFormat="1" x14ac:dyDescent="0.2"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s="1" customFormat="1" x14ac:dyDescent="0.2">
      <c r="A248" s="9" t="s">
        <v>26</v>
      </c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s="1" customFormat="1" x14ac:dyDescent="0.2">
      <c r="A249" s="9" t="s">
        <v>7</v>
      </c>
      <c r="B249" s="40">
        <f>SUM(C249:M249)</f>
        <v>856</v>
      </c>
      <c r="C249" s="40">
        <v>0</v>
      </c>
      <c r="D249" s="41">
        <v>56</v>
      </c>
      <c r="E249" s="40">
        <v>18</v>
      </c>
      <c r="F249" s="41">
        <v>155</v>
      </c>
      <c r="G249" s="41">
        <v>23</v>
      </c>
      <c r="H249" s="41">
        <v>171</v>
      </c>
      <c r="I249" s="41">
        <v>197</v>
      </c>
      <c r="J249" s="41">
        <v>49</v>
      </c>
      <c r="K249" s="41">
        <v>125</v>
      </c>
      <c r="L249" s="41">
        <v>35</v>
      </c>
      <c r="M249" s="41">
        <v>27</v>
      </c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s="1" customFormat="1" x14ac:dyDescent="0.2">
      <c r="A250" s="9" t="s">
        <v>9</v>
      </c>
      <c r="B250" s="40">
        <f t="shared" ref="B250:B251" si="68">SUM(C250:M250)</f>
        <v>12467</v>
      </c>
      <c r="C250" s="40">
        <v>0</v>
      </c>
      <c r="D250" s="41">
        <v>270</v>
      </c>
      <c r="E250" s="40">
        <v>94</v>
      </c>
      <c r="F250" s="41">
        <v>1303</v>
      </c>
      <c r="G250" s="41">
        <v>178</v>
      </c>
      <c r="H250" s="41">
        <v>779</v>
      </c>
      <c r="I250" s="41">
        <v>886</v>
      </c>
      <c r="J250" s="41">
        <v>948</v>
      </c>
      <c r="K250" s="41">
        <v>6410</v>
      </c>
      <c r="L250" s="41">
        <v>372</v>
      </c>
      <c r="M250" s="41">
        <v>1227</v>
      </c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s="1" customFormat="1" x14ac:dyDescent="0.2">
      <c r="A251" s="9" t="s">
        <v>10</v>
      </c>
      <c r="B251" s="40">
        <f t="shared" si="68"/>
        <v>480900953</v>
      </c>
      <c r="C251" s="40">
        <v>0</v>
      </c>
      <c r="D251" s="41">
        <v>13748015</v>
      </c>
      <c r="E251" s="40">
        <v>3648284</v>
      </c>
      <c r="F251" s="41">
        <v>43498082</v>
      </c>
      <c r="G251" s="41">
        <v>13251826</v>
      </c>
      <c r="H251" s="41">
        <v>48020118</v>
      </c>
      <c r="I251" s="41">
        <v>51566406</v>
      </c>
      <c r="J251" s="41">
        <v>47964475</v>
      </c>
      <c r="K251" s="41">
        <v>193619457</v>
      </c>
      <c r="L251" s="41">
        <v>16707678</v>
      </c>
      <c r="M251" s="41">
        <v>48876612</v>
      </c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s="1" customFormat="1" x14ac:dyDescent="0.2">
      <c r="A252" s="9" t="s">
        <v>12</v>
      </c>
      <c r="B252" s="40">
        <f t="shared" ref="B252" si="69">B251/(B250*12)</f>
        <v>3214.4926138338546</v>
      </c>
      <c r="C252" s="40">
        <v>0</v>
      </c>
      <c r="D252" s="40">
        <f t="shared" ref="D252:M252" si="70">D251/(D250*12)</f>
        <v>4243.2145061728397</v>
      </c>
      <c r="E252" s="40">
        <f t="shared" si="70"/>
        <v>3234.294326241135</v>
      </c>
      <c r="F252" s="40">
        <f t="shared" si="70"/>
        <v>2781.9187771808647</v>
      </c>
      <c r="G252" s="40">
        <f t="shared" si="70"/>
        <v>6204.038389513109</v>
      </c>
      <c r="H252" s="40">
        <f t="shared" si="70"/>
        <v>5136.9403080872917</v>
      </c>
      <c r="I252" s="40">
        <f t="shared" si="70"/>
        <v>4850.1134311512415</v>
      </c>
      <c r="J252" s="40">
        <f t="shared" si="70"/>
        <v>4216.2864803094235</v>
      </c>
      <c r="K252" s="40">
        <f t="shared" si="70"/>
        <v>2517.1536271450859</v>
      </c>
      <c r="L252" s="40">
        <f t="shared" si="70"/>
        <v>3742.7594086021504</v>
      </c>
      <c r="M252" s="40">
        <f t="shared" si="70"/>
        <v>3319.5199674001628</v>
      </c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s="1" customFormat="1" x14ac:dyDescent="0.2">
      <c r="A253" s="9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s="1" customFormat="1" x14ac:dyDescent="0.2">
      <c r="A254" s="9" t="s">
        <v>28</v>
      </c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s="1" customFormat="1" x14ac:dyDescent="0.2">
      <c r="A255" s="9" t="s">
        <v>7</v>
      </c>
      <c r="B255" s="40">
        <f>SUM(C255:M255)</f>
        <v>84</v>
      </c>
      <c r="C255" s="40" t="s">
        <v>16</v>
      </c>
      <c r="D255" s="41">
        <v>14</v>
      </c>
      <c r="E255" s="40">
        <v>6</v>
      </c>
      <c r="F255" s="41">
        <v>15</v>
      </c>
      <c r="G255" s="41">
        <v>0</v>
      </c>
      <c r="H255" s="41">
        <v>8</v>
      </c>
      <c r="I255" s="41">
        <v>8</v>
      </c>
      <c r="J255" s="40">
        <v>7</v>
      </c>
      <c r="K255" s="41">
        <v>6</v>
      </c>
      <c r="L255" s="40" t="s">
        <v>16</v>
      </c>
      <c r="M255" s="41">
        <v>20</v>
      </c>
    </row>
    <row r="256" spans="1:27" s="1" customFormat="1" x14ac:dyDescent="0.2">
      <c r="A256" s="9" t="s">
        <v>9</v>
      </c>
      <c r="B256" s="40">
        <f t="shared" ref="B256:B257" si="71">SUM(C256:M256)</f>
        <v>564</v>
      </c>
      <c r="C256" s="40" t="s">
        <v>16</v>
      </c>
      <c r="D256" s="41">
        <v>52</v>
      </c>
      <c r="E256" s="40">
        <v>38</v>
      </c>
      <c r="F256" s="41">
        <v>168</v>
      </c>
      <c r="G256" s="41">
        <v>0</v>
      </c>
      <c r="H256" s="41">
        <v>17</v>
      </c>
      <c r="I256" s="41">
        <v>18</v>
      </c>
      <c r="J256" s="40">
        <v>57</v>
      </c>
      <c r="K256" s="41">
        <v>44</v>
      </c>
      <c r="L256" s="40" t="s">
        <v>16</v>
      </c>
      <c r="M256" s="41">
        <v>170</v>
      </c>
    </row>
    <row r="257" spans="1:13" s="1" customFormat="1" x14ac:dyDescent="0.2">
      <c r="A257" s="9" t="s">
        <v>10</v>
      </c>
      <c r="B257" s="40">
        <f t="shared" si="71"/>
        <v>15563506</v>
      </c>
      <c r="C257" s="40" t="s">
        <v>16</v>
      </c>
      <c r="D257" s="41">
        <v>1459870</v>
      </c>
      <c r="E257" s="40">
        <v>1550693</v>
      </c>
      <c r="F257" s="41">
        <v>3406315</v>
      </c>
      <c r="G257" s="41">
        <v>0</v>
      </c>
      <c r="H257" s="41">
        <v>433951</v>
      </c>
      <c r="I257" s="41">
        <v>864025</v>
      </c>
      <c r="J257" s="40">
        <v>1441411</v>
      </c>
      <c r="K257" s="41">
        <v>309268</v>
      </c>
      <c r="L257" s="40" t="s">
        <v>16</v>
      </c>
      <c r="M257" s="41">
        <v>6097973</v>
      </c>
    </row>
    <row r="258" spans="1:13" s="1" customFormat="1" x14ac:dyDescent="0.2">
      <c r="A258" s="9" t="s">
        <v>12</v>
      </c>
      <c r="B258" s="40">
        <f t="shared" ref="B258" si="72">B257/(B256*12)</f>
        <v>2299.5723995271869</v>
      </c>
      <c r="C258" s="40" t="s">
        <v>16</v>
      </c>
      <c r="D258" s="40">
        <f>D257/(D256*12)</f>
        <v>2339.5352564102564</v>
      </c>
      <c r="E258" s="40">
        <f t="shared" ref="E258" si="73">E257/(E256*12)</f>
        <v>3400.6425438596493</v>
      </c>
      <c r="F258" s="40">
        <f>F257/(F256*12)</f>
        <v>1689.640376984127</v>
      </c>
      <c r="G258" s="42">
        <v>0</v>
      </c>
      <c r="H258" s="40">
        <f t="shared" ref="H258:M258" si="74">H257/(H256*12)</f>
        <v>2127.2107843137255</v>
      </c>
      <c r="I258" s="40">
        <f t="shared" si="74"/>
        <v>4000.1157407407409</v>
      </c>
      <c r="J258" s="40">
        <f t="shared" si="74"/>
        <v>2107.3260233918127</v>
      </c>
      <c r="K258" s="40">
        <f t="shared" si="74"/>
        <v>585.7348484848485</v>
      </c>
      <c r="L258" s="40" t="s">
        <v>16</v>
      </c>
      <c r="M258" s="40">
        <f t="shared" si="74"/>
        <v>2989.2024509803923</v>
      </c>
    </row>
    <row r="259" spans="1:13" s="1" customFormat="1" x14ac:dyDescent="0.2">
      <c r="A259" s="9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</row>
    <row r="260" spans="1:13" s="1" customFormat="1" x14ac:dyDescent="0.2">
      <c r="A260" s="9" t="s">
        <v>29</v>
      </c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</row>
    <row r="261" spans="1:13" s="1" customFormat="1" x14ac:dyDescent="0.2">
      <c r="A261" s="9" t="s">
        <v>7</v>
      </c>
      <c r="B261" s="40">
        <f>SUM(C261:M261)</f>
        <v>380</v>
      </c>
      <c r="C261" s="41">
        <v>7</v>
      </c>
      <c r="D261" s="41">
        <v>16</v>
      </c>
      <c r="E261" s="41">
        <v>7</v>
      </c>
      <c r="F261" s="41">
        <v>80</v>
      </c>
      <c r="G261" s="41">
        <v>5</v>
      </c>
      <c r="H261" s="41">
        <v>40</v>
      </c>
      <c r="I261" s="41">
        <v>33</v>
      </c>
      <c r="J261" s="41">
        <v>63</v>
      </c>
      <c r="K261" s="41">
        <v>35</v>
      </c>
      <c r="L261" s="41">
        <v>40</v>
      </c>
      <c r="M261" s="41">
        <v>54</v>
      </c>
    </row>
    <row r="262" spans="1:13" s="1" customFormat="1" x14ac:dyDescent="0.2">
      <c r="A262" s="9" t="s">
        <v>9</v>
      </c>
      <c r="B262" s="40">
        <f t="shared" ref="B262:B263" si="75">SUM(C262:M262)</f>
        <v>5679</v>
      </c>
      <c r="C262" s="41">
        <v>242</v>
      </c>
      <c r="D262" s="41">
        <v>149</v>
      </c>
      <c r="E262" s="41">
        <v>97</v>
      </c>
      <c r="F262" s="41">
        <v>1192</v>
      </c>
      <c r="G262" s="41">
        <v>50</v>
      </c>
      <c r="H262" s="41">
        <v>177</v>
      </c>
      <c r="I262" s="41">
        <v>431</v>
      </c>
      <c r="J262" s="41">
        <v>1103</v>
      </c>
      <c r="K262" s="41">
        <v>520</v>
      </c>
      <c r="L262" s="41">
        <v>179</v>
      </c>
      <c r="M262" s="41">
        <v>1539</v>
      </c>
    </row>
    <row r="263" spans="1:13" s="1" customFormat="1" x14ac:dyDescent="0.2">
      <c r="A263" s="9" t="s">
        <v>10</v>
      </c>
      <c r="B263" s="40">
        <f t="shared" si="75"/>
        <v>202304870</v>
      </c>
      <c r="C263" s="41">
        <v>29446437</v>
      </c>
      <c r="D263" s="41">
        <v>6274111</v>
      </c>
      <c r="E263" s="41">
        <v>3782218</v>
      </c>
      <c r="F263" s="41">
        <v>35265906</v>
      </c>
      <c r="G263" s="41">
        <v>786342</v>
      </c>
      <c r="H263" s="41">
        <v>6358830</v>
      </c>
      <c r="I263" s="41">
        <v>14135432</v>
      </c>
      <c r="J263" s="41">
        <v>38554667</v>
      </c>
      <c r="K263" s="41">
        <v>6047903</v>
      </c>
      <c r="L263" s="41">
        <v>4847439</v>
      </c>
      <c r="M263" s="41">
        <v>56805585</v>
      </c>
    </row>
    <row r="264" spans="1:13" s="1" customFormat="1" x14ac:dyDescent="0.2">
      <c r="A264" s="9" t="s">
        <v>12</v>
      </c>
      <c r="B264" s="40">
        <f t="shared" ref="B264" si="76">B263/(B262*12)</f>
        <v>2968.6105241533132</v>
      </c>
      <c r="C264" s="40">
        <v>7761.4874608150467</v>
      </c>
      <c r="D264" s="40">
        <v>3986.8306100217865</v>
      </c>
      <c r="E264" s="40">
        <v>3718.7896270396272</v>
      </c>
      <c r="F264" s="40">
        <v>2477.2334149826497</v>
      </c>
      <c r="G264" s="40">
        <v>1664.5932971014493</v>
      </c>
      <c r="H264" s="40">
        <v>2301.5950468540832</v>
      </c>
      <c r="I264" s="40">
        <v>2089.55405982906</v>
      </c>
      <c r="J264" s="40">
        <v>2252.1908390691578</v>
      </c>
      <c r="K264" s="40">
        <v>866.40497076023394</v>
      </c>
      <c r="L264" s="40">
        <v>2181.9525966183573</v>
      </c>
      <c r="M264" s="40">
        <v>2905.4187475803328</v>
      </c>
    </row>
    <row r="265" spans="1:13" s="1" customFormat="1" x14ac:dyDescent="0.2">
      <c r="A265" s="18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</row>
    <row r="266" spans="1:13" s="1" customFormat="1" x14ac:dyDescent="0.2">
      <c r="A266" s="9" t="s">
        <v>30</v>
      </c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</row>
    <row r="267" spans="1:13" s="1" customFormat="1" x14ac:dyDescent="0.2">
      <c r="A267" s="9" t="s">
        <v>7</v>
      </c>
      <c r="B267" s="40">
        <f>SUM(C267:M267)</f>
        <v>328</v>
      </c>
      <c r="C267" s="40">
        <v>4</v>
      </c>
      <c r="D267" s="41">
        <v>19</v>
      </c>
      <c r="E267" s="41">
        <v>7</v>
      </c>
      <c r="F267" s="41">
        <v>88</v>
      </c>
      <c r="G267" s="40">
        <v>4</v>
      </c>
      <c r="H267" s="41">
        <v>36</v>
      </c>
      <c r="I267" s="41">
        <v>35</v>
      </c>
      <c r="J267" s="41">
        <v>47</v>
      </c>
      <c r="K267" s="41">
        <v>40</v>
      </c>
      <c r="L267" s="40">
        <v>19</v>
      </c>
      <c r="M267" s="41">
        <v>29</v>
      </c>
    </row>
    <row r="268" spans="1:13" s="1" customFormat="1" x14ac:dyDescent="0.2">
      <c r="A268" s="9" t="s">
        <v>9</v>
      </c>
      <c r="B268" s="40">
        <f t="shared" ref="B268:B269" si="77">SUM(C268:M268)</f>
        <v>4313</v>
      </c>
      <c r="C268" s="40">
        <v>36</v>
      </c>
      <c r="D268" s="41">
        <v>107</v>
      </c>
      <c r="E268" s="41">
        <v>104</v>
      </c>
      <c r="F268" s="41">
        <v>1260</v>
      </c>
      <c r="G268" s="40">
        <v>39</v>
      </c>
      <c r="H268" s="41">
        <v>147</v>
      </c>
      <c r="I268" s="41">
        <v>250</v>
      </c>
      <c r="J268" s="41">
        <v>714</v>
      </c>
      <c r="K268" s="41">
        <v>600</v>
      </c>
      <c r="L268" s="40">
        <v>75</v>
      </c>
      <c r="M268" s="41">
        <v>981</v>
      </c>
    </row>
    <row r="269" spans="1:13" s="1" customFormat="1" x14ac:dyDescent="0.2">
      <c r="A269" s="9" t="s">
        <v>10</v>
      </c>
      <c r="B269" s="40">
        <f t="shared" si="77"/>
        <v>136441094</v>
      </c>
      <c r="C269" s="40">
        <v>2210254</v>
      </c>
      <c r="D269" s="41">
        <v>3147310</v>
      </c>
      <c r="E269" s="41">
        <v>2454712</v>
      </c>
      <c r="F269" s="41">
        <v>37655588</v>
      </c>
      <c r="G269" s="40">
        <v>1127148</v>
      </c>
      <c r="H269" s="41">
        <v>6990686</v>
      </c>
      <c r="I269" s="41">
        <v>9332890</v>
      </c>
      <c r="J269" s="41">
        <v>29587079</v>
      </c>
      <c r="K269" s="41">
        <v>7662000</v>
      </c>
      <c r="L269" s="40">
        <v>2502584</v>
      </c>
      <c r="M269" s="41">
        <v>33770843</v>
      </c>
    </row>
    <row r="270" spans="1:13" s="1" customFormat="1" x14ac:dyDescent="0.2">
      <c r="A270" s="9" t="s">
        <v>12</v>
      </c>
      <c r="B270" s="40">
        <f t="shared" ref="B270:M270" si="78">B269/(B268*12)</f>
        <v>2636.2372285338897</v>
      </c>
      <c r="C270" s="40">
        <f t="shared" si="78"/>
        <v>5116.3287037037035</v>
      </c>
      <c r="D270" s="40">
        <f t="shared" si="78"/>
        <v>2451.1760124610591</v>
      </c>
      <c r="E270" s="40">
        <f t="shared" si="78"/>
        <v>1966.9166666666667</v>
      </c>
      <c r="F270" s="40">
        <f t="shared" si="78"/>
        <v>2490.4489417989416</v>
      </c>
      <c r="G270" s="40">
        <f t="shared" si="78"/>
        <v>2408.4358974358975</v>
      </c>
      <c r="H270" s="40">
        <f t="shared" si="78"/>
        <v>3962.9739229024945</v>
      </c>
      <c r="I270" s="40">
        <f t="shared" si="78"/>
        <v>3110.9633333333331</v>
      </c>
      <c r="J270" s="40">
        <f t="shared" si="78"/>
        <v>3453.2071661998134</v>
      </c>
      <c r="K270" s="40">
        <f t="shared" si="78"/>
        <v>1064.1666666666667</v>
      </c>
      <c r="L270" s="40">
        <f t="shared" si="78"/>
        <v>2780.6488888888889</v>
      </c>
      <c r="M270" s="40">
        <f t="shared" si="78"/>
        <v>2868.7430343187225</v>
      </c>
    </row>
    <row r="271" spans="1:13" s="1" customFormat="1" x14ac:dyDescent="0.2">
      <c r="A271" s="9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</row>
    <row r="272" spans="1:13" s="1" customFormat="1" x14ac:dyDescent="0.2">
      <c r="A272" s="9" t="s">
        <v>31</v>
      </c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</row>
    <row r="273" spans="1:14" s="1" customFormat="1" x14ac:dyDescent="0.2">
      <c r="A273" s="9" t="s">
        <v>7</v>
      </c>
      <c r="B273" s="40">
        <f>SUM(C273:M273)</f>
        <v>277</v>
      </c>
      <c r="C273" s="41">
        <v>27</v>
      </c>
      <c r="D273" s="41">
        <v>25</v>
      </c>
      <c r="E273" s="40" t="s">
        <v>16</v>
      </c>
      <c r="F273" s="41">
        <v>68</v>
      </c>
      <c r="G273" s="40" t="s">
        <v>16</v>
      </c>
      <c r="H273" s="41">
        <v>30</v>
      </c>
      <c r="I273" s="41">
        <v>29</v>
      </c>
      <c r="J273" s="41">
        <v>37</v>
      </c>
      <c r="K273" s="41">
        <v>16</v>
      </c>
      <c r="L273" s="41">
        <v>16</v>
      </c>
      <c r="M273" s="41">
        <v>29</v>
      </c>
    </row>
    <row r="274" spans="1:14" s="1" customFormat="1" x14ac:dyDescent="0.2">
      <c r="A274" s="9" t="s">
        <v>9</v>
      </c>
      <c r="B274" s="40">
        <f t="shared" ref="B274:B275" si="79">SUM(C274:M274)</f>
        <v>3281</v>
      </c>
      <c r="C274" s="41">
        <v>254</v>
      </c>
      <c r="D274" s="41">
        <v>177</v>
      </c>
      <c r="E274" s="40" t="s">
        <v>16</v>
      </c>
      <c r="F274" s="41">
        <v>759</v>
      </c>
      <c r="G274" s="40" t="s">
        <v>16</v>
      </c>
      <c r="H274" s="41">
        <v>141</v>
      </c>
      <c r="I274" s="41">
        <v>124</v>
      </c>
      <c r="J274" s="41">
        <v>276</v>
      </c>
      <c r="K274" s="41">
        <v>253</v>
      </c>
      <c r="L274" s="41">
        <v>63</v>
      </c>
      <c r="M274" s="41">
        <v>1234</v>
      </c>
    </row>
    <row r="275" spans="1:14" s="1" customFormat="1" x14ac:dyDescent="0.2">
      <c r="A275" s="9" t="s">
        <v>10</v>
      </c>
      <c r="B275" s="40">
        <f t="shared" si="79"/>
        <v>122759143</v>
      </c>
      <c r="C275" s="41">
        <v>16226002</v>
      </c>
      <c r="D275" s="41">
        <v>8220009</v>
      </c>
      <c r="E275" s="40" t="s">
        <v>16</v>
      </c>
      <c r="F275" s="41">
        <v>27646683</v>
      </c>
      <c r="G275" s="40" t="s">
        <v>16</v>
      </c>
      <c r="H275" s="41">
        <v>6498371</v>
      </c>
      <c r="I275" s="41">
        <v>6839983</v>
      </c>
      <c r="J275" s="41">
        <v>8435590</v>
      </c>
      <c r="K275" s="41">
        <v>3051190</v>
      </c>
      <c r="L275" s="41">
        <v>1659837</v>
      </c>
      <c r="M275" s="41">
        <v>44181478</v>
      </c>
    </row>
    <row r="276" spans="1:14" s="1" customFormat="1" x14ac:dyDescent="0.2">
      <c r="A276" s="9" t="s">
        <v>12</v>
      </c>
      <c r="B276" s="40">
        <f t="shared" ref="B276:M276" si="80">B275/(B274*12)</f>
        <v>3117.9300772122319</v>
      </c>
      <c r="C276" s="40">
        <f t="shared" si="80"/>
        <v>5323.4914698162729</v>
      </c>
      <c r="D276" s="40">
        <f t="shared" si="80"/>
        <v>3870.0607344632767</v>
      </c>
      <c r="E276" s="40" t="s">
        <v>16</v>
      </c>
      <c r="F276" s="40">
        <f t="shared" si="80"/>
        <v>3035.4285243741765</v>
      </c>
      <c r="G276" s="40" t="s">
        <v>16</v>
      </c>
      <c r="H276" s="40">
        <f t="shared" si="80"/>
        <v>3840.6447990543734</v>
      </c>
      <c r="I276" s="40">
        <f t="shared" si="80"/>
        <v>4596.7627688172042</v>
      </c>
      <c r="J276" s="40">
        <f t="shared" si="80"/>
        <v>2546.9776570048311</v>
      </c>
      <c r="K276" s="40">
        <f t="shared" si="80"/>
        <v>1005.0032938076416</v>
      </c>
      <c r="L276" s="40">
        <f t="shared" si="80"/>
        <v>2195.5515873015875</v>
      </c>
      <c r="M276" s="40">
        <f t="shared" si="80"/>
        <v>2983.622231226364</v>
      </c>
    </row>
    <row r="277" spans="1:14" s="1" customFormat="1" ht="11.25" x14ac:dyDescent="0.2"/>
    <row r="278" spans="1:14" s="1" customFormat="1" ht="11.25" x14ac:dyDescent="0.2"/>
    <row r="279" spans="1:14" s="1" customFormat="1" ht="11.25" x14ac:dyDescent="0.2"/>
    <row r="280" spans="1:14" s="1" customFormat="1" ht="11.25" x14ac:dyDescent="0.2"/>
    <row r="281" spans="1:14" s="1" customFormat="1" ht="11.25" x14ac:dyDescent="0.2"/>
    <row r="282" spans="1:14" s="1" customFormat="1" ht="11.25" x14ac:dyDescent="0.2"/>
    <row r="283" spans="1:14" s="1" customFormat="1" x14ac:dyDescent="0.2">
      <c r="A283" s="9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</row>
    <row r="284" spans="1:14" x14ac:dyDescent="0.2">
      <c r="A284" s="44" t="s">
        <v>55</v>
      </c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1"/>
    </row>
    <row r="285" spans="1:14" x14ac:dyDescent="0.2">
      <c r="A285" s="44" t="s">
        <v>74</v>
      </c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1"/>
    </row>
    <row r="286" spans="1:14" x14ac:dyDescent="0.2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</row>
    <row r="287" spans="1:14" ht="13.5" x14ac:dyDescent="0.2">
      <c r="A287" s="24"/>
      <c r="B287" s="24"/>
      <c r="C287" s="24"/>
      <c r="D287" s="24"/>
      <c r="E287" s="24"/>
      <c r="F287" s="24"/>
      <c r="G287" s="25" t="s">
        <v>71</v>
      </c>
      <c r="H287" s="24"/>
      <c r="I287" s="24"/>
      <c r="J287" s="24"/>
      <c r="K287" s="24"/>
      <c r="L287" s="24"/>
      <c r="M287" s="24"/>
    </row>
    <row r="288" spans="1:14" ht="13.5" x14ac:dyDescent="0.2">
      <c r="A288" s="24"/>
      <c r="B288" s="24"/>
      <c r="C288" s="24"/>
      <c r="D288" s="24"/>
      <c r="E288" s="24"/>
      <c r="F288" s="24"/>
      <c r="G288" s="25" t="s">
        <v>75</v>
      </c>
      <c r="H288" s="24"/>
      <c r="I288" s="24"/>
      <c r="J288" s="24"/>
      <c r="K288" s="24"/>
      <c r="L288" s="24"/>
      <c r="M288" s="24"/>
    </row>
    <row r="289" spans="1:13" x14ac:dyDescent="0.2">
      <c r="A289" s="26"/>
      <c r="B289" s="27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</row>
    <row r="290" spans="1:13" x14ac:dyDescent="0.2">
      <c r="A290" s="28"/>
      <c r="B290" s="29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</row>
    <row r="291" spans="1:13" x14ac:dyDescent="0.2">
      <c r="A291" s="30"/>
      <c r="B291" s="31"/>
      <c r="C291" s="31"/>
      <c r="D291" s="31"/>
      <c r="E291" s="31"/>
      <c r="F291" s="31" t="s">
        <v>39</v>
      </c>
      <c r="G291" s="31"/>
      <c r="H291" s="31"/>
      <c r="I291" s="31"/>
      <c r="J291" s="31"/>
      <c r="K291" s="31"/>
      <c r="L291" s="31"/>
      <c r="M291" s="31"/>
    </row>
    <row r="292" spans="1:13" s="8" customFormat="1" ht="13.5" thickBot="1" x14ac:dyDescent="0.25">
      <c r="A292" s="32"/>
      <c r="B292" s="33"/>
      <c r="C292" s="33"/>
      <c r="D292" s="33"/>
      <c r="E292" s="33"/>
      <c r="F292" s="33" t="s">
        <v>58</v>
      </c>
      <c r="G292" s="33"/>
      <c r="H292" s="33" t="s">
        <v>43</v>
      </c>
      <c r="I292" s="33" t="s">
        <v>44</v>
      </c>
      <c r="J292" s="33" t="s">
        <v>46</v>
      </c>
      <c r="K292" s="33" t="s">
        <v>48</v>
      </c>
      <c r="L292" s="33"/>
      <c r="M292" s="33"/>
    </row>
    <row r="293" spans="1:13" ht="14.25" thickTop="1" thickBot="1" x14ac:dyDescent="0.25">
      <c r="A293" s="34" t="s">
        <v>57</v>
      </c>
      <c r="B293" s="35" t="s">
        <v>56</v>
      </c>
      <c r="C293" s="35" t="s">
        <v>64</v>
      </c>
      <c r="D293" s="35" t="s">
        <v>65</v>
      </c>
      <c r="E293" s="35" t="s">
        <v>66</v>
      </c>
      <c r="F293" s="35" t="s">
        <v>40</v>
      </c>
      <c r="G293" s="35" t="s">
        <v>41</v>
      </c>
      <c r="H293" s="35" t="s">
        <v>42</v>
      </c>
      <c r="I293" s="35" t="s">
        <v>45</v>
      </c>
      <c r="J293" s="35" t="s">
        <v>47</v>
      </c>
      <c r="K293" s="35" t="s">
        <v>49</v>
      </c>
      <c r="L293" s="35" t="s">
        <v>50</v>
      </c>
      <c r="M293" s="35" t="s">
        <v>35</v>
      </c>
    </row>
    <row r="294" spans="1:13" ht="13.5" thickTop="1" x14ac:dyDescent="0.2">
      <c r="A294" s="36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</row>
    <row r="295" spans="1:13" s="1" customFormat="1" x14ac:dyDescent="0.2">
      <c r="A295" s="19" t="s">
        <v>69</v>
      </c>
    </row>
    <row r="296" spans="1:13" s="1" customFormat="1" x14ac:dyDescent="0.2">
      <c r="A296" s="9" t="s">
        <v>7</v>
      </c>
      <c r="B296" s="40">
        <f>SUM(C296:M296)</f>
        <v>79</v>
      </c>
      <c r="C296" s="40" t="s">
        <v>16</v>
      </c>
      <c r="D296" s="41">
        <v>6</v>
      </c>
      <c r="E296" s="40" t="s">
        <v>16</v>
      </c>
      <c r="F296" s="41">
        <v>31</v>
      </c>
      <c r="G296" s="41">
        <v>0</v>
      </c>
      <c r="H296" s="40">
        <v>6</v>
      </c>
      <c r="I296" s="41">
        <v>8</v>
      </c>
      <c r="J296" s="41">
        <v>6</v>
      </c>
      <c r="K296" s="41">
        <v>13</v>
      </c>
      <c r="L296" s="40" t="s">
        <v>16</v>
      </c>
      <c r="M296" s="41">
        <v>9</v>
      </c>
    </row>
    <row r="297" spans="1:13" s="1" customFormat="1" x14ac:dyDescent="0.2">
      <c r="A297" s="9" t="s">
        <v>9</v>
      </c>
      <c r="B297" s="40">
        <f t="shared" ref="B297:B298" si="81">SUM(C297:M297)</f>
        <v>1381</v>
      </c>
      <c r="C297" s="40" t="s">
        <v>16</v>
      </c>
      <c r="D297" s="41">
        <v>56</v>
      </c>
      <c r="E297" s="40" t="s">
        <v>16</v>
      </c>
      <c r="F297" s="41">
        <v>828</v>
      </c>
      <c r="G297" s="41">
        <v>0</v>
      </c>
      <c r="H297" s="40">
        <v>26</v>
      </c>
      <c r="I297" s="41">
        <v>79</v>
      </c>
      <c r="J297" s="41">
        <v>45</v>
      </c>
      <c r="K297" s="41">
        <v>215</v>
      </c>
      <c r="L297" s="40" t="s">
        <v>16</v>
      </c>
      <c r="M297" s="41">
        <v>132</v>
      </c>
    </row>
    <row r="298" spans="1:13" s="1" customFormat="1" x14ac:dyDescent="0.2">
      <c r="A298" s="9" t="s">
        <v>10</v>
      </c>
      <c r="B298" s="40">
        <f t="shared" si="81"/>
        <v>48318203</v>
      </c>
      <c r="C298" s="40" t="s">
        <v>16</v>
      </c>
      <c r="D298" s="41">
        <v>2310403</v>
      </c>
      <c r="E298" s="40" t="s">
        <v>16</v>
      </c>
      <c r="F298" s="41">
        <v>32922019</v>
      </c>
      <c r="G298" s="41">
        <v>0</v>
      </c>
      <c r="H298" s="40">
        <v>1190845</v>
      </c>
      <c r="I298" s="41">
        <v>3999058</v>
      </c>
      <c r="J298" s="41">
        <v>1053057</v>
      </c>
      <c r="K298" s="41">
        <v>2487429</v>
      </c>
      <c r="L298" s="40" t="s">
        <v>16</v>
      </c>
      <c r="M298" s="41">
        <v>4355392</v>
      </c>
    </row>
    <row r="299" spans="1:13" s="1" customFormat="1" x14ac:dyDescent="0.2">
      <c r="A299" s="9" t="s">
        <v>12</v>
      </c>
      <c r="B299" s="40">
        <f t="shared" ref="B299" si="82">B298/(B297*12)</f>
        <v>2915.6530895486362</v>
      </c>
      <c r="C299" s="40" t="s">
        <v>16</v>
      </c>
      <c r="D299" s="40">
        <f>D298/(D297*12)</f>
        <v>3438.0997023809523</v>
      </c>
      <c r="E299" s="40" t="s">
        <v>16</v>
      </c>
      <c r="F299" s="40">
        <f>F298/(F297*12)</f>
        <v>3313.4077093397746</v>
      </c>
      <c r="G299" s="40">
        <v>0</v>
      </c>
      <c r="H299" s="40">
        <f>H298/(H297*12)</f>
        <v>3816.8108974358975</v>
      </c>
      <c r="I299" s="40">
        <f>I298/(I297*12)</f>
        <v>4218.4156118143455</v>
      </c>
      <c r="J299" s="40">
        <f>J298/(J297*12)</f>
        <v>1950.1055555555556</v>
      </c>
      <c r="K299" s="40">
        <f>K298/(K297*12)</f>
        <v>964.11976744186052</v>
      </c>
      <c r="L299" s="40" t="s">
        <v>16</v>
      </c>
      <c r="M299" s="40">
        <f>M298/(M297*12)</f>
        <v>2749.6161616161617</v>
      </c>
    </row>
    <row r="300" spans="1:13" s="1" customFormat="1" x14ac:dyDescent="0.2">
      <c r="A300" s="9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</row>
    <row r="301" spans="1:13" s="1" customFormat="1" x14ac:dyDescent="0.2">
      <c r="A301" s="9" t="s">
        <v>60</v>
      </c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</row>
    <row r="302" spans="1:13" s="1" customFormat="1" x14ac:dyDescent="0.2">
      <c r="A302" s="9" t="s">
        <v>7</v>
      </c>
      <c r="B302" s="40">
        <f>SUM(C302:M302)</f>
        <v>67</v>
      </c>
      <c r="C302" s="41">
        <v>0</v>
      </c>
      <c r="D302" s="41">
        <v>13</v>
      </c>
      <c r="E302" s="40" t="s">
        <v>16</v>
      </c>
      <c r="F302" s="41">
        <v>10</v>
      </c>
      <c r="G302" s="40" t="s">
        <v>16</v>
      </c>
      <c r="H302" s="40">
        <v>3</v>
      </c>
      <c r="I302" s="41">
        <v>15</v>
      </c>
      <c r="J302" s="40">
        <v>11</v>
      </c>
      <c r="K302" s="40">
        <v>4</v>
      </c>
      <c r="L302" s="40">
        <v>5</v>
      </c>
      <c r="M302" s="41">
        <v>6</v>
      </c>
    </row>
    <row r="303" spans="1:13" s="1" customFormat="1" x14ac:dyDescent="0.2">
      <c r="A303" s="9" t="s">
        <v>9</v>
      </c>
      <c r="B303" s="40">
        <f t="shared" ref="B303:B304" si="83">SUM(C303:M303)</f>
        <v>733</v>
      </c>
      <c r="C303" s="41">
        <v>0</v>
      </c>
      <c r="D303" s="41">
        <v>51</v>
      </c>
      <c r="E303" s="40" t="s">
        <v>16</v>
      </c>
      <c r="F303" s="41">
        <v>25</v>
      </c>
      <c r="G303" s="40" t="s">
        <v>16</v>
      </c>
      <c r="H303" s="40">
        <v>12</v>
      </c>
      <c r="I303" s="41">
        <v>326</v>
      </c>
      <c r="J303" s="40">
        <v>74</v>
      </c>
      <c r="K303" s="40">
        <v>42</v>
      </c>
      <c r="L303" s="40">
        <v>14</v>
      </c>
      <c r="M303" s="41">
        <v>189</v>
      </c>
    </row>
    <row r="304" spans="1:13" s="1" customFormat="1" x14ac:dyDescent="0.2">
      <c r="A304" s="9" t="s">
        <v>10</v>
      </c>
      <c r="B304" s="40">
        <f t="shared" si="83"/>
        <v>31887865</v>
      </c>
      <c r="C304" s="41">
        <v>0</v>
      </c>
      <c r="D304" s="41">
        <v>2269761</v>
      </c>
      <c r="E304" s="40" t="s">
        <v>16</v>
      </c>
      <c r="F304" s="41">
        <v>593393</v>
      </c>
      <c r="G304" s="40" t="s">
        <v>16</v>
      </c>
      <c r="H304" s="40">
        <v>750201</v>
      </c>
      <c r="I304" s="41">
        <v>19407179</v>
      </c>
      <c r="J304" s="40">
        <v>1467511</v>
      </c>
      <c r="K304" s="40">
        <v>491113</v>
      </c>
      <c r="L304" s="40">
        <v>302221</v>
      </c>
      <c r="M304" s="41">
        <v>6606486</v>
      </c>
    </row>
    <row r="305" spans="1:13" s="1" customFormat="1" x14ac:dyDescent="0.2">
      <c r="A305" s="9" t="s">
        <v>12</v>
      </c>
      <c r="B305" s="40">
        <f t="shared" ref="B305" si="84">B304/(B303*12)</f>
        <v>3625.2688722146431</v>
      </c>
      <c r="C305" s="40">
        <v>0</v>
      </c>
      <c r="D305" s="40">
        <f>D304/(D303*12)</f>
        <v>3708.7598039215686</v>
      </c>
      <c r="E305" s="40" t="s">
        <v>16</v>
      </c>
      <c r="F305" s="40">
        <f>F304/(F303*12)</f>
        <v>1977.9766666666667</v>
      </c>
      <c r="G305" s="40" t="s">
        <v>16</v>
      </c>
      <c r="H305" s="40">
        <f t="shared" ref="H305:M305" si="85">H304/(H303*12)</f>
        <v>5209.729166666667</v>
      </c>
      <c r="I305" s="40">
        <f t="shared" si="85"/>
        <v>4960.9353271983637</v>
      </c>
      <c r="J305" s="40">
        <f t="shared" si="85"/>
        <v>1652.6024774774776</v>
      </c>
      <c r="K305" s="40">
        <f t="shared" si="85"/>
        <v>974.43055555555554</v>
      </c>
      <c r="L305" s="40">
        <f t="shared" si="85"/>
        <v>1798.9345238095239</v>
      </c>
      <c r="M305" s="40">
        <f t="shared" si="85"/>
        <v>2912.9126984126983</v>
      </c>
    </row>
    <row r="306" spans="1:13" s="1" customFormat="1" x14ac:dyDescent="0.2"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</row>
    <row r="307" spans="1:13" s="1" customFormat="1" x14ac:dyDescent="0.2">
      <c r="A307" s="19" t="s">
        <v>70</v>
      </c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</row>
    <row r="308" spans="1:13" s="1" customFormat="1" x14ac:dyDescent="0.2">
      <c r="A308" s="9" t="s">
        <v>7</v>
      </c>
      <c r="B308" s="40">
        <f>SUM(C308:M308)</f>
        <v>356</v>
      </c>
      <c r="C308" s="40" t="s">
        <v>16</v>
      </c>
      <c r="D308" s="41">
        <v>47</v>
      </c>
      <c r="E308" s="40">
        <v>10</v>
      </c>
      <c r="F308" s="41">
        <v>49</v>
      </c>
      <c r="G308" s="40" t="s">
        <v>16</v>
      </c>
      <c r="H308" s="40">
        <v>53</v>
      </c>
      <c r="I308" s="41">
        <v>130</v>
      </c>
      <c r="J308" s="40">
        <v>36</v>
      </c>
      <c r="K308" s="40">
        <v>11</v>
      </c>
      <c r="L308" s="40">
        <v>14</v>
      </c>
      <c r="M308" s="41">
        <v>6</v>
      </c>
    </row>
    <row r="309" spans="1:13" s="1" customFormat="1" x14ac:dyDescent="0.2">
      <c r="A309" s="19" t="s">
        <v>9</v>
      </c>
      <c r="B309" s="40">
        <f t="shared" ref="B309:B310" si="86">SUM(C309:M309)</f>
        <v>1831</v>
      </c>
      <c r="C309" s="40" t="s">
        <v>16</v>
      </c>
      <c r="D309" s="41">
        <v>278</v>
      </c>
      <c r="E309" s="40">
        <v>54</v>
      </c>
      <c r="F309" s="41">
        <v>243</v>
      </c>
      <c r="G309" s="40" t="s">
        <v>16</v>
      </c>
      <c r="H309" s="40">
        <v>103</v>
      </c>
      <c r="I309" s="41">
        <v>478</v>
      </c>
      <c r="J309" s="40">
        <v>238</v>
      </c>
      <c r="K309" s="40">
        <v>119</v>
      </c>
      <c r="L309" s="40">
        <v>63</v>
      </c>
      <c r="M309" s="41">
        <v>255</v>
      </c>
    </row>
    <row r="310" spans="1:13" s="1" customFormat="1" x14ac:dyDescent="0.2">
      <c r="A310" s="9" t="s">
        <v>10</v>
      </c>
      <c r="B310" s="40">
        <f t="shared" si="86"/>
        <v>97995758</v>
      </c>
      <c r="C310" s="40" t="s">
        <v>16</v>
      </c>
      <c r="D310" s="41">
        <v>13372351</v>
      </c>
      <c r="E310" s="40">
        <v>2502277</v>
      </c>
      <c r="F310" s="41">
        <v>12296737</v>
      </c>
      <c r="G310" s="40" t="s">
        <v>16</v>
      </c>
      <c r="H310" s="40">
        <v>7047752</v>
      </c>
      <c r="I310" s="41">
        <v>37067367</v>
      </c>
      <c r="J310" s="40">
        <v>10262930</v>
      </c>
      <c r="K310" s="40">
        <v>3073974</v>
      </c>
      <c r="L310" s="40">
        <v>1973718</v>
      </c>
      <c r="M310" s="41">
        <v>10398652</v>
      </c>
    </row>
    <row r="311" spans="1:13" s="1" customFormat="1" x14ac:dyDescent="0.2">
      <c r="A311" s="9" t="s">
        <v>12</v>
      </c>
      <c r="B311" s="40">
        <f t="shared" ref="B311" si="87">B310/(B309*12)</f>
        <v>4460.0290369561262</v>
      </c>
      <c r="C311" s="40" t="s">
        <v>16</v>
      </c>
      <c r="D311" s="40">
        <f>D310/(D309*12)</f>
        <v>4008.4985011990407</v>
      </c>
      <c r="E311" s="40">
        <f>E310/(E309*12)</f>
        <v>3861.5385802469136</v>
      </c>
      <c r="F311" s="40">
        <f>F310/(F309*12)</f>
        <v>4216.9879972565159</v>
      </c>
      <c r="G311" s="40" t="s">
        <v>16</v>
      </c>
      <c r="H311" s="40">
        <f t="shared" ref="H311:M311" si="88">H310/(H309*12)</f>
        <v>5702.0647249190943</v>
      </c>
      <c r="I311" s="40">
        <f t="shared" si="88"/>
        <v>6462.2327405857741</v>
      </c>
      <c r="J311" s="40">
        <f t="shared" si="88"/>
        <v>3593.4628851540615</v>
      </c>
      <c r="K311" s="40">
        <f t="shared" si="88"/>
        <v>2152.6428571428573</v>
      </c>
      <c r="L311" s="40">
        <f t="shared" si="88"/>
        <v>2610.7380952380954</v>
      </c>
      <c r="M311" s="40">
        <f t="shared" si="88"/>
        <v>3398.2522875816994</v>
      </c>
    </row>
    <row r="312" spans="1:13" s="1" customFormat="1" x14ac:dyDescent="0.2">
      <c r="A312" s="9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</row>
    <row r="313" spans="1:13" s="1" customFormat="1" x14ac:dyDescent="0.2">
      <c r="A313" s="9" t="s">
        <v>63</v>
      </c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</row>
    <row r="314" spans="1:13" s="1" customFormat="1" x14ac:dyDescent="0.2">
      <c r="A314" s="9" t="s">
        <v>7</v>
      </c>
      <c r="B314" s="40">
        <f>SUM(C314:M314)</f>
        <v>537</v>
      </c>
      <c r="C314" s="41">
        <v>0</v>
      </c>
      <c r="D314" s="41">
        <v>46</v>
      </c>
      <c r="E314" s="41">
        <v>25</v>
      </c>
      <c r="F314" s="41">
        <v>99</v>
      </c>
      <c r="G314" s="40">
        <v>5</v>
      </c>
      <c r="H314" s="41">
        <v>56</v>
      </c>
      <c r="I314" s="41">
        <v>61</v>
      </c>
      <c r="J314" s="41">
        <v>91</v>
      </c>
      <c r="K314" s="41">
        <v>54</v>
      </c>
      <c r="L314" s="41">
        <v>41</v>
      </c>
      <c r="M314" s="41">
        <v>59</v>
      </c>
    </row>
    <row r="315" spans="1:13" s="1" customFormat="1" x14ac:dyDescent="0.2">
      <c r="A315" s="9" t="s">
        <v>9</v>
      </c>
      <c r="B315" s="40">
        <f t="shared" ref="B315:B316" si="89">SUM(C315:M315)</f>
        <v>8066</v>
      </c>
      <c r="C315" s="41">
        <v>0</v>
      </c>
      <c r="D315" s="41">
        <v>330</v>
      </c>
      <c r="E315" s="41">
        <v>1230</v>
      </c>
      <c r="F315" s="41">
        <v>1560</v>
      </c>
      <c r="G315" s="40">
        <v>115</v>
      </c>
      <c r="H315" s="41">
        <v>270</v>
      </c>
      <c r="I315" s="41">
        <v>440</v>
      </c>
      <c r="J315" s="41">
        <v>1063</v>
      </c>
      <c r="K315" s="41">
        <v>956</v>
      </c>
      <c r="L315" s="41">
        <v>199</v>
      </c>
      <c r="M315" s="41">
        <v>1903</v>
      </c>
    </row>
    <row r="316" spans="1:13" s="1" customFormat="1" x14ac:dyDescent="0.2">
      <c r="A316" s="9" t="s">
        <v>10</v>
      </c>
      <c r="B316" s="40">
        <f t="shared" si="89"/>
        <v>278106715</v>
      </c>
      <c r="C316" s="41">
        <v>0</v>
      </c>
      <c r="D316" s="41">
        <v>13963095</v>
      </c>
      <c r="E316" s="41">
        <v>62714295</v>
      </c>
      <c r="F316" s="41">
        <v>44330099</v>
      </c>
      <c r="G316" s="40">
        <v>2354630</v>
      </c>
      <c r="H316" s="41">
        <v>9933758</v>
      </c>
      <c r="I316" s="41">
        <v>16337128</v>
      </c>
      <c r="J316" s="41">
        <v>41249996</v>
      </c>
      <c r="K316" s="41">
        <v>12782757</v>
      </c>
      <c r="L316" s="41">
        <v>7098109</v>
      </c>
      <c r="M316" s="41">
        <v>67342848</v>
      </c>
    </row>
    <row r="317" spans="1:13" s="1" customFormat="1" x14ac:dyDescent="0.2">
      <c r="A317" s="9" t="s">
        <v>12</v>
      </c>
      <c r="B317" s="40">
        <f t="shared" ref="B317" si="90">B316/(B315*12)</f>
        <v>2873.2407120423177</v>
      </c>
      <c r="C317" s="40">
        <v>0</v>
      </c>
      <c r="D317" s="40">
        <f t="shared" ref="D317:M317" si="91">D316/(D315*12)</f>
        <v>3526.034090909091</v>
      </c>
      <c r="E317" s="40">
        <f t="shared" si="91"/>
        <v>4248.9359756097565</v>
      </c>
      <c r="F317" s="40">
        <f t="shared" si="91"/>
        <v>2368.060844017094</v>
      </c>
      <c r="G317" s="40">
        <f t="shared" si="91"/>
        <v>1706.2536231884058</v>
      </c>
      <c r="H317" s="40">
        <f t="shared" si="91"/>
        <v>3065.9746913580248</v>
      </c>
      <c r="I317" s="40">
        <f t="shared" si="91"/>
        <v>3094.1530303030304</v>
      </c>
      <c r="J317" s="40">
        <f t="shared" si="91"/>
        <v>3233.7720288491691</v>
      </c>
      <c r="K317" s="40">
        <f t="shared" si="91"/>
        <v>1114.257060669456</v>
      </c>
      <c r="L317" s="40">
        <f t="shared" si="91"/>
        <v>2972.4074539363482</v>
      </c>
      <c r="M317" s="40">
        <f t="shared" si="91"/>
        <v>2948.9774040987913</v>
      </c>
    </row>
    <row r="318" spans="1:13" s="1" customFormat="1" x14ac:dyDescent="0.2">
      <c r="A318" s="9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</row>
    <row r="319" spans="1:13" s="1" customFormat="1" x14ac:dyDescent="0.2">
      <c r="A319" s="9" t="s">
        <v>32</v>
      </c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</row>
    <row r="320" spans="1:13" s="1" customFormat="1" x14ac:dyDescent="0.2">
      <c r="A320" s="9" t="s">
        <v>7</v>
      </c>
      <c r="B320" s="40">
        <f>SUM(C320:M320)</f>
        <v>206</v>
      </c>
      <c r="C320" s="41">
        <v>0</v>
      </c>
      <c r="D320" s="41">
        <v>23</v>
      </c>
      <c r="E320" s="41">
        <v>13</v>
      </c>
      <c r="F320" s="41">
        <v>76</v>
      </c>
      <c r="G320" s="40" t="s">
        <v>16</v>
      </c>
      <c r="H320" s="40" t="s">
        <v>16</v>
      </c>
      <c r="I320" s="41">
        <v>15</v>
      </c>
      <c r="J320" s="41">
        <v>24</v>
      </c>
      <c r="K320" s="41">
        <v>19</v>
      </c>
      <c r="L320" s="40">
        <v>19</v>
      </c>
      <c r="M320" s="41">
        <v>17</v>
      </c>
    </row>
    <row r="321" spans="1:13" s="1" customFormat="1" x14ac:dyDescent="0.2">
      <c r="A321" s="9" t="s">
        <v>9</v>
      </c>
      <c r="B321" s="40">
        <f t="shared" ref="B321:B322" si="92">SUM(C321:M321)</f>
        <v>3737</v>
      </c>
      <c r="C321" s="41">
        <v>0</v>
      </c>
      <c r="D321" s="41">
        <v>171</v>
      </c>
      <c r="E321" s="41">
        <v>1187</v>
      </c>
      <c r="F321" s="41">
        <v>734</v>
      </c>
      <c r="G321" s="40" t="s">
        <v>16</v>
      </c>
      <c r="H321" s="40" t="s">
        <v>16</v>
      </c>
      <c r="I321" s="41">
        <v>224</v>
      </c>
      <c r="J321" s="41">
        <v>359</v>
      </c>
      <c r="K321" s="41">
        <v>457</v>
      </c>
      <c r="L321" s="40">
        <v>120</v>
      </c>
      <c r="M321" s="41">
        <v>485</v>
      </c>
    </row>
    <row r="322" spans="1:13" s="1" customFormat="1" x14ac:dyDescent="0.2">
      <c r="A322" s="9" t="s">
        <v>10</v>
      </c>
      <c r="B322" s="40">
        <f t="shared" si="92"/>
        <v>125489034</v>
      </c>
      <c r="C322" s="41">
        <v>0</v>
      </c>
      <c r="D322" s="41">
        <v>7033599</v>
      </c>
      <c r="E322" s="41">
        <v>56359496</v>
      </c>
      <c r="F322" s="41">
        <v>21750530</v>
      </c>
      <c r="G322" s="40" t="s">
        <v>16</v>
      </c>
      <c r="H322" s="40" t="s">
        <v>16</v>
      </c>
      <c r="I322" s="41">
        <v>3711030</v>
      </c>
      <c r="J322" s="41">
        <v>14218493</v>
      </c>
      <c r="K322" s="41">
        <v>4911509</v>
      </c>
      <c r="L322" s="40">
        <v>3518143</v>
      </c>
      <c r="M322" s="41">
        <v>13986234</v>
      </c>
    </row>
    <row r="323" spans="1:13" s="1" customFormat="1" x14ac:dyDescent="0.2">
      <c r="A323" s="9" t="s">
        <v>12</v>
      </c>
      <c r="B323" s="40">
        <f t="shared" ref="B323" si="93">B322/(B321*12)</f>
        <v>2798.346133261975</v>
      </c>
      <c r="C323" s="40">
        <v>0</v>
      </c>
      <c r="D323" s="40">
        <f t="shared" ref="D323:M323" si="94">D322/(D321*12)</f>
        <v>3427.6798245614036</v>
      </c>
      <c r="E323" s="40">
        <f t="shared" si="94"/>
        <v>3956.7183375456334</v>
      </c>
      <c r="F323" s="40">
        <f t="shared" si="94"/>
        <v>2469.4062216167122</v>
      </c>
      <c r="G323" s="40" t="s">
        <v>16</v>
      </c>
      <c r="H323" s="40" t="s">
        <v>16</v>
      </c>
      <c r="I323" s="40">
        <f t="shared" si="94"/>
        <v>1380.5915178571429</v>
      </c>
      <c r="J323" s="40">
        <f t="shared" si="94"/>
        <v>3300.4858402971217</v>
      </c>
      <c r="K323" s="40">
        <f t="shared" si="94"/>
        <v>895.6070386579139</v>
      </c>
      <c r="L323" s="40">
        <f t="shared" si="94"/>
        <v>2443.1548611111111</v>
      </c>
      <c r="M323" s="40">
        <f t="shared" si="94"/>
        <v>2403.1329896907218</v>
      </c>
    </row>
    <row r="324" spans="1:13" s="1" customFormat="1" x14ac:dyDescent="0.2">
      <c r="A324" s="9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</row>
    <row r="325" spans="1:13" s="1" customFormat="1" x14ac:dyDescent="0.2">
      <c r="A325" s="9" t="s">
        <v>33</v>
      </c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</row>
    <row r="326" spans="1:13" s="1" customFormat="1" x14ac:dyDescent="0.2">
      <c r="A326" s="9" t="s">
        <v>7</v>
      </c>
      <c r="B326" s="40">
        <f>SUM(C326:M326)</f>
        <v>630</v>
      </c>
      <c r="C326" s="41">
        <v>70</v>
      </c>
      <c r="D326" s="41">
        <v>55</v>
      </c>
      <c r="E326" s="41">
        <v>9</v>
      </c>
      <c r="F326" s="41">
        <v>142</v>
      </c>
      <c r="G326" s="41">
        <v>6</v>
      </c>
      <c r="H326" s="41">
        <v>68</v>
      </c>
      <c r="I326" s="41">
        <v>63</v>
      </c>
      <c r="J326" s="41">
        <v>59</v>
      </c>
      <c r="K326" s="41">
        <v>61</v>
      </c>
      <c r="L326" s="41">
        <v>43</v>
      </c>
      <c r="M326" s="41">
        <v>54</v>
      </c>
    </row>
    <row r="327" spans="1:13" s="1" customFormat="1" x14ac:dyDescent="0.2">
      <c r="A327" s="9" t="s">
        <v>9</v>
      </c>
      <c r="B327" s="40">
        <f t="shared" ref="B327:B328" si="95">SUM(C327:M327)</f>
        <v>7508</v>
      </c>
      <c r="C327" s="41">
        <v>787</v>
      </c>
      <c r="D327" s="41">
        <v>290</v>
      </c>
      <c r="E327" s="41">
        <v>38</v>
      </c>
      <c r="F327" s="41">
        <v>1796</v>
      </c>
      <c r="G327" s="41">
        <v>138</v>
      </c>
      <c r="H327" s="41">
        <v>267</v>
      </c>
      <c r="I327" s="41">
        <v>290</v>
      </c>
      <c r="J327" s="41">
        <v>887</v>
      </c>
      <c r="K327" s="41">
        <v>1132</v>
      </c>
      <c r="L327" s="41">
        <v>173</v>
      </c>
      <c r="M327" s="41">
        <v>1710</v>
      </c>
    </row>
    <row r="328" spans="1:13" s="1" customFormat="1" x14ac:dyDescent="0.2">
      <c r="A328" s="9" t="s">
        <v>10</v>
      </c>
      <c r="B328" s="40">
        <f t="shared" si="95"/>
        <v>284547700</v>
      </c>
      <c r="C328" s="41">
        <v>62185403</v>
      </c>
      <c r="D328" s="41">
        <v>11779786</v>
      </c>
      <c r="E328" s="41">
        <v>1145839</v>
      </c>
      <c r="F328" s="41">
        <v>69628759</v>
      </c>
      <c r="G328" s="41">
        <v>5781331</v>
      </c>
      <c r="H328" s="41">
        <v>10152425</v>
      </c>
      <c r="I328" s="41">
        <v>11787924</v>
      </c>
      <c r="J328" s="41">
        <v>30212313</v>
      </c>
      <c r="K328" s="41">
        <v>12942477</v>
      </c>
      <c r="L328" s="41">
        <v>4924707</v>
      </c>
      <c r="M328" s="41">
        <v>64006736</v>
      </c>
    </row>
    <row r="329" spans="1:13" s="1" customFormat="1" x14ac:dyDescent="0.2">
      <c r="A329" s="9" t="s">
        <v>12</v>
      </c>
      <c r="B329" s="40">
        <f t="shared" ref="B329:M329" si="96">B328/(B327*12)</f>
        <v>3158.2722873379507</v>
      </c>
      <c r="C329" s="40">
        <f t="shared" si="96"/>
        <v>6584.6466539601861</v>
      </c>
      <c r="D329" s="40">
        <f t="shared" si="96"/>
        <v>3384.9959770114942</v>
      </c>
      <c r="E329" s="40">
        <f t="shared" si="96"/>
        <v>2512.8048245614036</v>
      </c>
      <c r="F329" s="40">
        <f t="shared" si="96"/>
        <v>3230.7330642167781</v>
      </c>
      <c r="G329" s="40">
        <f t="shared" si="96"/>
        <v>3491.1419082125603</v>
      </c>
      <c r="H329" s="40">
        <f t="shared" si="96"/>
        <v>3168.6719725343319</v>
      </c>
      <c r="I329" s="40">
        <f t="shared" si="96"/>
        <v>3387.3344827586207</v>
      </c>
      <c r="J329" s="40">
        <f t="shared" si="96"/>
        <v>2838.436020293123</v>
      </c>
      <c r="K329" s="40">
        <f t="shared" si="96"/>
        <v>952.77363074204948</v>
      </c>
      <c r="L329" s="40">
        <f t="shared" si="96"/>
        <v>2372.2095375722542</v>
      </c>
      <c r="M329" s="40">
        <f t="shared" si="96"/>
        <v>3119.2366471734895</v>
      </c>
    </row>
    <row r="330" spans="1:13" s="1" customFormat="1" x14ac:dyDescent="0.2">
      <c r="A330" s="9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</row>
    <row r="331" spans="1:13" s="1" customFormat="1" x14ac:dyDescent="0.2">
      <c r="A331" s="9" t="s">
        <v>34</v>
      </c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</row>
    <row r="332" spans="1:13" s="1" customFormat="1" x14ac:dyDescent="0.2">
      <c r="A332" s="9" t="s">
        <v>7</v>
      </c>
      <c r="B332" s="40">
        <f>SUM(C332:M332)</f>
        <v>34</v>
      </c>
      <c r="C332" s="40">
        <v>3</v>
      </c>
      <c r="D332" s="41">
        <v>0</v>
      </c>
      <c r="E332" s="40" t="s">
        <v>16</v>
      </c>
      <c r="F332" s="40">
        <v>8</v>
      </c>
      <c r="G332" s="40" t="s">
        <v>16</v>
      </c>
      <c r="H332" s="40" t="s">
        <v>16</v>
      </c>
      <c r="I332" s="40">
        <v>3</v>
      </c>
      <c r="J332" s="40">
        <v>4</v>
      </c>
      <c r="K332" s="41">
        <v>7</v>
      </c>
      <c r="L332" s="40">
        <v>3</v>
      </c>
      <c r="M332" s="41">
        <v>6</v>
      </c>
    </row>
    <row r="333" spans="1:13" s="1" customFormat="1" x14ac:dyDescent="0.2">
      <c r="A333" s="9" t="s">
        <v>9</v>
      </c>
      <c r="B333" s="40">
        <f t="shared" ref="B333:B334" si="97">SUM(C333:M333)</f>
        <v>357</v>
      </c>
      <c r="C333" s="40">
        <v>74</v>
      </c>
      <c r="D333" s="41">
        <v>0</v>
      </c>
      <c r="E333" s="40" t="s">
        <v>16</v>
      </c>
      <c r="F333" s="40">
        <v>44</v>
      </c>
      <c r="G333" s="40" t="s">
        <v>16</v>
      </c>
      <c r="H333" s="40" t="s">
        <v>16</v>
      </c>
      <c r="I333" s="40">
        <v>58</v>
      </c>
      <c r="J333" s="40">
        <v>19</v>
      </c>
      <c r="K333" s="41">
        <v>67</v>
      </c>
      <c r="L333" s="40">
        <v>3</v>
      </c>
      <c r="M333" s="41">
        <v>92</v>
      </c>
    </row>
    <row r="334" spans="1:13" s="1" customFormat="1" x14ac:dyDescent="0.2">
      <c r="A334" s="9" t="s">
        <v>10</v>
      </c>
      <c r="B334" s="40">
        <f t="shared" si="97"/>
        <v>14925221</v>
      </c>
      <c r="C334" s="40">
        <v>4445723</v>
      </c>
      <c r="D334" s="41">
        <v>0</v>
      </c>
      <c r="E334" s="40" t="s">
        <v>16</v>
      </c>
      <c r="F334" s="40">
        <v>837768</v>
      </c>
      <c r="G334" s="40" t="s">
        <v>16</v>
      </c>
      <c r="H334" s="40" t="s">
        <v>16</v>
      </c>
      <c r="I334" s="40">
        <v>5560458</v>
      </c>
      <c r="J334" s="40">
        <v>414631</v>
      </c>
      <c r="K334" s="41">
        <v>800140</v>
      </c>
      <c r="L334" s="40">
        <v>70717</v>
      </c>
      <c r="M334" s="41">
        <v>2795784</v>
      </c>
    </row>
    <row r="335" spans="1:13" s="1" customFormat="1" x14ac:dyDescent="0.2">
      <c r="A335" s="9" t="s">
        <v>12</v>
      </c>
      <c r="B335" s="40">
        <f t="shared" ref="B335:C335" si="98">B334/(B333*12)</f>
        <v>3483.9451447245565</v>
      </c>
      <c r="C335" s="40">
        <f t="shared" si="98"/>
        <v>5006.4448198198197</v>
      </c>
      <c r="D335" s="40">
        <v>0</v>
      </c>
      <c r="E335" s="40" t="s">
        <v>16</v>
      </c>
      <c r="F335" s="40">
        <f t="shared" ref="F335:M335" si="99">F334/(F333*12)</f>
        <v>1586.6818181818182</v>
      </c>
      <c r="G335" s="40" t="s">
        <v>16</v>
      </c>
      <c r="H335" s="40" t="s">
        <v>16</v>
      </c>
      <c r="I335" s="40">
        <f t="shared" si="99"/>
        <v>7989.1637931034484</v>
      </c>
      <c r="J335" s="40">
        <f t="shared" si="99"/>
        <v>1818.5570175438597</v>
      </c>
      <c r="K335" s="40">
        <f t="shared" si="99"/>
        <v>995.19900497512435</v>
      </c>
      <c r="L335" s="40">
        <f t="shared" si="99"/>
        <v>1964.3611111111111</v>
      </c>
      <c r="M335" s="40">
        <f t="shared" si="99"/>
        <v>2532.413043478261</v>
      </c>
    </row>
    <row r="336" spans="1:13" s="1" customFormat="1" ht="11.25" x14ac:dyDescent="0.2">
      <c r="A336" s="14"/>
      <c r="B336" s="14"/>
    </row>
    <row r="337" spans="1:14" x14ac:dyDescent="0.2">
      <c r="A337" s="44" t="s">
        <v>55</v>
      </c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1"/>
    </row>
    <row r="338" spans="1:14" x14ac:dyDescent="0.2">
      <c r="A338" s="44" t="s">
        <v>74</v>
      </c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1"/>
    </row>
    <row r="339" spans="1:14" s="1" customFormat="1" ht="11.25" x14ac:dyDescent="0.2"/>
    <row r="340" spans="1:14" s="1" customFormat="1" ht="11.25" x14ac:dyDescent="0.2"/>
    <row r="341" spans="1:14" s="1" customFormat="1" ht="11.25" x14ac:dyDescent="0.2"/>
    <row r="342" spans="1:14" s="1" customFormat="1" ht="11.25" x14ac:dyDescent="0.2"/>
    <row r="343" spans="1:14" s="1" customFormat="1" ht="11.25" x14ac:dyDescent="0.2"/>
    <row r="344" spans="1:14" s="1" customFormat="1" ht="11.25" x14ac:dyDescent="0.2"/>
    <row r="345" spans="1:14" s="1" customFormat="1" ht="11.25" x14ac:dyDescent="0.2"/>
    <row r="346" spans="1:14" s="1" customFormat="1" ht="11.25" x14ac:dyDescent="0.2"/>
    <row r="347" spans="1:14" s="1" customFormat="1" ht="11.25" x14ac:dyDescent="0.2"/>
    <row r="348" spans="1:14" s="1" customFormat="1" ht="11.25" x14ac:dyDescent="0.2"/>
    <row r="349" spans="1:14" s="1" customFormat="1" ht="11.25" x14ac:dyDescent="0.2"/>
    <row r="350" spans="1:14" s="1" customFormat="1" ht="11.25" x14ac:dyDescent="0.2"/>
    <row r="351" spans="1:14" s="1" customFormat="1" ht="11.25" x14ac:dyDescent="0.2"/>
    <row r="352" spans="1:14" s="1" customFormat="1" ht="11.25" x14ac:dyDescent="0.2"/>
    <row r="353" s="1" customFormat="1" ht="11.25" x14ac:dyDescent="0.2"/>
    <row r="354" s="1" customFormat="1" ht="11.25" x14ac:dyDescent="0.2"/>
    <row r="355" s="1" customFormat="1" ht="11.25" x14ac:dyDescent="0.2"/>
    <row r="356" s="1" customFormat="1" ht="11.25" x14ac:dyDescent="0.2"/>
    <row r="357" s="1" customFormat="1" ht="11.25" x14ac:dyDescent="0.2"/>
    <row r="358" s="1" customFormat="1" ht="11.25" x14ac:dyDescent="0.2"/>
    <row r="359" s="1" customFormat="1" ht="11.25" x14ac:dyDescent="0.2"/>
    <row r="360" s="1" customFormat="1" ht="11.25" x14ac:dyDescent="0.2"/>
    <row r="361" s="1" customFormat="1" ht="11.25" x14ac:dyDescent="0.2"/>
    <row r="362" s="1" customFormat="1" ht="11.25" x14ac:dyDescent="0.2"/>
    <row r="363" s="1" customFormat="1" ht="11.25" x14ac:dyDescent="0.2"/>
    <row r="364" s="1" customFormat="1" ht="11.25" x14ac:dyDescent="0.2"/>
    <row r="365" s="1" customFormat="1" ht="11.25" x14ac:dyDescent="0.2"/>
    <row r="366" s="1" customFormat="1" ht="11.25" x14ac:dyDescent="0.2"/>
    <row r="367" s="1" customFormat="1" ht="11.25" x14ac:dyDescent="0.2"/>
    <row r="368" s="1" customFormat="1" ht="11.25" x14ac:dyDescent="0.2"/>
    <row r="369" s="1" customFormat="1" ht="11.25" x14ac:dyDescent="0.2"/>
    <row r="370" s="1" customFormat="1" ht="11.25" x14ac:dyDescent="0.2"/>
    <row r="371" s="1" customFormat="1" ht="11.25" x14ac:dyDescent="0.2"/>
    <row r="372" s="1" customFormat="1" ht="11.25" x14ac:dyDescent="0.2"/>
    <row r="373" s="1" customFormat="1" ht="11.25" x14ac:dyDescent="0.2"/>
    <row r="374" s="1" customFormat="1" ht="11.25" x14ac:dyDescent="0.2"/>
    <row r="375" s="1" customFormat="1" ht="11.25" x14ac:dyDescent="0.2"/>
    <row r="376" s="1" customFormat="1" ht="11.25" x14ac:dyDescent="0.2"/>
    <row r="377" s="1" customFormat="1" ht="11.25" x14ac:dyDescent="0.2"/>
    <row r="378" s="1" customFormat="1" ht="11.25" x14ac:dyDescent="0.2"/>
    <row r="379" s="1" customFormat="1" ht="11.25" x14ac:dyDescent="0.2"/>
    <row r="380" s="1" customFormat="1" ht="11.25" x14ac:dyDescent="0.2"/>
    <row r="381" s="1" customFormat="1" ht="11.25" x14ac:dyDescent="0.2"/>
    <row r="382" s="1" customFormat="1" ht="11.25" x14ac:dyDescent="0.2"/>
    <row r="383" s="1" customFormat="1" ht="11.25" x14ac:dyDescent="0.2"/>
    <row r="384" s="1" customFormat="1" ht="11.25" x14ac:dyDescent="0.2"/>
    <row r="385" s="1" customFormat="1" ht="11.25" x14ac:dyDescent="0.2"/>
    <row r="386" s="1" customFormat="1" ht="11.25" x14ac:dyDescent="0.2"/>
    <row r="387" s="1" customFormat="1" ht="11.25" x14ac:dyDescent="0.2"/>
    <row r="388" s="1" customFormat="1" ht="11.25" x14ac:dyDescent="0.2"/>
    <row r="389" s="1" customFormat="1" ht="11.25" x14ac:dyDescent="0.2"/>
    <row r="390" s="1" customFormat="1" ht="11.25" x14ac:dyDescent="0.2"/>
    <row r="391" s="1" customFormat="1" ht="11.25" x14ac:dyDescent="0.2"/>
    <row r="392" s="1" customFormat="1" ht="11.25" x14ac:dyDescent="0.2"/>
    <row r="393" s="1" customFormat="1" ht="11.25" x14ac:dyDescent="0.2"/>
    <row r="394" s="1" customFormat="1" ht="11.25" x14ac:dyDescent="0.2"/>
    <row r="395" s="1" customFormat="1" ht="11.25" x14ac:dyDescent="0.2"/>
    <row r="396" s="1" customFormat="1" ht="11.25" x14ac:dyDescent="0.2"/>
    <row r="397" s="1" customFormat="1" ht="11.25" x14ac:dyDescent="0.2"/>
    <row r="398" s="1" customFormat="1" ht="11.25" x14ac:dyDescent="0.2"/>
    <row r="399" s="1" customFormat="1" ht="11.25" x14ac:dyDescent="0.2"/>
    <row r="400" s="1" customFormat="1" ht="11.25" x14ac:dyDescent="0.2"/>
    <row r="401" s="1" customFormat="1" ht="11.25" x14ac:dyDescent="0.2"/>
    <row r="402" s="1" customFormat="1" ht="11.25" x14ac:dyDescent="0.2"/>
    <row r="403" s="1" customFormat="1" ht="11.25" x14ac:dyDescent="0.2"/>
    <row r="404" s="1" customFormat="1" ht="11.25" x14ac:dyDescent="0.2"/>
    <row r="405" s="1" customFormat="1" ht="11.25" x14ac:dyDescent="0.2"/>
    <row r="406" s="1" customFormat="1" ht="11.25" x14ac:dyDescent="0.2"/>
    <row r="407" s="1" customFormat="1" ht="11.25" x14ac:dyDescent="0.2"/>
    <row r="408" s="1" customFormat="1" ht="11.25" x14ac:dyDescent="0.2"/>
    <row r="409" s="1" customFormat="1" ht="11.25" x14ac:dyDescent="0.2"/>
    <row r="410" s="1" customFormat="1" ht="11.25" x14ac:dyDescent="0.2"/>
    <row r="411" s="1" customFormat="1" ht="11.25" x14ac:dyDescent="0.2"/>
    <row r="412" s="1" customFormat="1" ht="11.25" x14ac:dyDescent="0.2"/>
    <row r="413" s="1" customFormat="1" ht="11.25" x14ac:dyDescent="0.2"/>
    <row r="414" s="1" customFormat="1" ht="11.25" x14ac:dyDescent="0.2"/>
    <row r="415" s="1" customFormat="1" ht="11.25" x14ac:dyDescent="0.2"/>
    <row r="416" s="1" customFormat="1" ht="11.25" x14ac:dyDescent="0.2"/>
    <row r="417" s="1" customFormat="1" ht="11.25" x14ac:dyDescent="0.2"/>
    <row r="418" s="1" customFormat="1" ht="11.25" x14ac:dyDescent="0.2"/>
    <row r="419" s="1" customFormat="1" ht="11.25" x14ac:dyDescent="0.2"/>
    <row r="420" s="1" customFormat="1" ht="11.25" x14ac:dyDescent="0.2"/>
    <row r="421" s="1" customFormat="1" ht="11.25" x14ac:dyDescent="0.2"/>
    <row r="422" s="1" customFormat="1" ht="11.25" x14ac:dyDescent="0.2"/>
    <row r="423" s="1" customFormat="1" ht="11.25" x14ac:dyDescent="0.2"/>
    <row r="424" s="1" customFormat="1" ht="11.25" x14ac:dyDescent="0.2"/>
    <row r="425" s="1" customFormat="1" ht="11.25" x14ac:dyDescent="0.2"/>
    <row r="426" s="1" customFormat="1" ht="11.25" x14ac:dyDescent="0.2"/>
    <row r="427" s="1" customFormat="1" ht="11.25" x14ac:dyDescent="0.2"/>
    <row r="428" s="1" customFormat="1" ht="11.25" x14ac:dyDescent="0.2"/>
    <row r="429" s="1" customFormat="1" ht="11.25" x14ac:dyDescent="0.2"/>
    <row r="430" s="1" customFormat="1" ht="11.25" x14ac:dyDescent="0.2"/>
    <row r="431" s="1" customFormat="1" ht="11.25" x14ac:dyDescent="0.2"/>
    <row r="432" s="1" customFormat="1" ht="11.25" x14ac:dyDescent="0.2"/>
    <row r="433" s="1" customFormat="1" ht="11.25" x14ac:dyDescent="0.2"/>
    <row r="434" s="1" customFormat="1" ht="11.25" x14ac:dyDescent="0.2"/>
    <row r="435" s="1" customFormat="1" ht="11.25" x14ac:dyDescent="0.2"/>
    <row r="436" s="1" customFormat="1" ht="11.25" x14ac:dyDescent="0.2"/>
    <row r="437" s="1" customFormat="1" ht="11.25" x14ac:dyDescent="0.2"/>
    <row r="438" s="1" customFormat="1" ht="11.25" x14ac:dyDescent="0.2"/>
    <row r="439" s="1" customFormat="1" ht="11.25" x14ac:dyDescent="0.2"/>
    <row r="440" s="1" customFormat="1" ht="11.25" x14ac:dyDescent="0.2"/>
    <row r="441" s="1" customFormat="1" ht="11.25" x14ac:dyDescent="0.2"/>
    <row r="442" s="1" customFormat="1" ht="11.25" x14ac:dyDescent="0.2"/>
    <row r="443" s="1" customFormat="1" ht="11.25" x14ac:dyDescent="0.2"/>
    <row r="444" s="1" customFormat="1" ht="11.25" x14ac:dyDescent="0.2"/>
    <row r="445" s="1" customFormat="1" ht="11.25" x14ac:dyDescent="0.2"/>
    <row r="446" s="1" customFormat="1" ht="11.25" x14ac:dyDescent="0.2"/>
    <row r="447" s="1" customFormat="1" ht="11.25" x14ac:dyDescent="0.2"/>
    <row r="448" s="1" customFormat="1" ht="11.25" x14ac:dyDescent="0.2"/>
    <row r="449" s="1" customFormat="1" ht="11.25" x14ac:dyDescent="0.2"/>
    <row r="450" s="1" customFormat="1" ht="11.25" x14ac:dyDescent="0.2"/>
    <row r="451" s="1" customFormat="1" ht="11.25" x14ac:dyDescent="0.2"/>
    <row r="452" s="1" customFormat="1" ht="11.25" x14ac:dyDescent="0.2"/>
    <row r="453" s="1" customFormat="1" ht="11.25" x14ac:dyDescent="0.2"/>
    <row r="454" s="1" customFormat="1" ht="11.25" x14ac:dyDescent="0.2"/>
    <row r="455" s="1" customFormat="1" ht="11.25" x14ac:dyDescent="0.2"/>
    <row r="456" s="1" customFormat="1" ht="11.25" x14ac:dyDescent="0.2"/>
    <row r="457" s="1" customFormat="1" ht="11.25" x14ac:dyDescent="0.2"/>
    <row r="458" s="1" customFormat="1" ht="11.25" x14ac:dyDescent="0.2"/>
    <row r="459" s="1" customFormat="1" ht="11.25" x14ac:dyDescent="0.2"/>
    <row r="460" s="1" customFormat="1" ht="11.25" x14ac:dyDescent="0.2"/>
    <row r="461" s="1" customFormat="1" ht="11.25" x14ac:dyDescent="0.2"/>
    <row r="462" s="1" customFormat="1" ht="11.25" x14ac:dyDescent="0.2"/>
    <row r="463" s="1" customFormat="1" ht="11.25" x14ac:dyDescent="0.2"/>
    <row r="464" s="1" customFormat="1" ht="11.25" x14ac:dyDescent="0.2"/>
    <row r="465" s="1" customFormat="1" ht="11.25" x14ac:dyDescent="0.2"/>
    <row r="466" s="1" customFormat="1" ht="11.25" x14ac:dyDescent="0.2"/>
    <row r="467" s="1" customFormat="1" ht="11.25" x14ac:dyDescent="0.2"/>
    <row r="468" s="1" customFormat="1" ht="11.25" x14ac:dyDescent="0.2"/>
    <row r="469" s="1" customFormat="1" ht="11.25" x14ac:dyDescent="0.2"/>
    <row r="470" s="1" customFormat="1" ht="11.25" x14ac:dyDescent="0.2"/>
    <row r="471" s="1" customFormat="1" ht="11.25" x14ac:dyDescent="0.2"/>
    <row r="472" s="1" customFormat="1" ht="11.25" x14ac:dyDescent="0.2"/>
    <row r="473" s="1" customFormat="1" ht="11.25" x14ac:dyDescent="0.2"/>
    <row r="474" s="1" customFormat="1" ht="11.25" x14ac:dyDescent="0.2"/>
    <row r="475" s="1" customFormat="1" ht="11.25" x14ac:dyDescent="0.2"/>
    <row r="476" s="1" customFormat="1" ht="11.25" x14ac:dyDescent="0.2"/>
    <row r="477" s="1" customFormat="1" ht="11.25" x14ac:dyDescent="0.2"/>
    <row r="478" s="1" customFormat="1" ht="11.25" x14ac:dyDescent="0.2"/>
    <row r="479" s="1" customFormat="1" ht="11.25" x14ac:dyDescent="0.2"/>
    <row r="480" s="1" customFormat="1" ht="11.25" x14ac:dyDescent="0.2"/>
    <row r="481" s="1" customFormat="1" ht="11.25" x14ac:dyDescent="0.2"/>
    <row r="482" s="1" customFormat="1" ht="11.25" x14ac:dyDescent="0.2"/>
    <row r="483" s="1" customFormat="1" ht="11.25" x14ac:dyDescent="0.2"/>
    <row r="484" s="1" customFormat="1" ht="11.25" x14ac:dyDescent="0.2"/>
    <row r="485" s="1" customFormat="1" ht="11.25" x14ac:dyDescent="0.2"/>
    <row r="486" s="1" customFormat="1" ht="11.25" x14ac:dyDescent="0.2"/>
    <row r="487" s="1" customFormat="1" ht="11.25" x14ac:dyDescent="0.2"/>
    <row r="488" s="1" customFormat="1" ht="11.25" x14ac:dyDescent="0.2"/>
    <row r="489" s="1" customFormat="1" ht="11.25" x14ac:dyDescent="0.2"/>
    <row r="490" s="1" customFormat="1" ht="11.25" x14ac:dyDescent="0.2"/>
    <row r="491" s="1" customFormat="1" ht="11.25" x14ac:dyDescent="0.2"/>
    <row r="492" s="1" customFormat="1" ht="11.25" x14ac:dyDescent="0.2"/>
    <row r="493" s="1" customFormat="1" ht="11.25" x14ac:dyDescent="0.2"/>
    <row r="494" s="1" customFormat="1" ht="11.25" x14ac:dyDescent="0.2"/>
    <row r="495" s="1" customFormat="1" ht="11.25" x14ac:dyDescent="0.2"/>
    <row r="496" s="1" customFormat="1" ht="11.25" x14ac:dyDescent="0.2"/>
    <row r="497" s="1" customFormat="1" ht="11.25" x14ac:dyDescent="0.2"/>
    <row r="498" s="1" customFormat="1" ht="11.25" x14ac:dyDescent="0.2"/>
    <row r="499" s="1" customFormat="1" ht="11.25" x14ac:dyDescent="0.2"/>
    <row r="500" s="1" customFormat="1" ht="11.25" x14ac:dyDescent="0.2"/>
    <row r="501" s="1" customFormat="1" ht="11.25" x14ac:dyDescent="0.2"/>
    <row r="502" s="1" customFormat="1" ht="11.25" x14ac:dyDescent="0.2"/>
    <row r="503" s="1" customFormat="1" ht="11.25" x14ac:dyDescent="0.2"/>
    <row r="504" s="1" customFormat="1" ht="11.25" x14ac:dyDescent="0.2"/>
    <row r="505" s="1" customFormat="1" ht="11.25" x14ac:dyDescent="0.2"/>
    <row r="506" s="1" customFormat="1" ht="11.25" x14ac:dyDescent="0.2"/>
    <row r="507" s="1" customFormat="1" ht="11.25" x14ac:dyDescent="0.2"/>
    <row r="508" s="1" customFormat="1" ht="11.25" x14ac:dyDescent="0.2"/>
    <row r="509" s="1" customFormat="1" ht="11.25" x14ac:dyDescent="0.2"/>
    <row r="510" s="1" customFormat="1" ht="11.25" x14ac:dyDescent="0.2"/>
    <row r="511" s="1" customFormat="1" ht="11.25" x14ac:dyDescent="0.2"/>
    <row r="512" s="1" customFormat="1" ht="11.25" x14ac:dyDescent="0.2"/>
    <row r="513" s="1" customFormat="1" ht="11.25" x14ac:dyDescent="0.2"/>
    <row r="514" s="1" customFormat="1" ht="11.25" x14ac:dyDescent="0.2"/>
    <row r="515" s="1" customFormat="1" ht="11.25" x14ac:dyDescent="0.2"/>
    <row r="516" s="1" customFormat="1" ht="11.25" x14ac:dyDescent="0.2"/>
    <row r="517" s="1" customFormat="1" ht="11.25" x14ac:dyDescent="0.2"/>
    <row r="518" s="1" customFormat="1" ht="11.25" x14ac:dyDescent="0.2"/>
    <row r="519" s="1" customFormat="1" ht="11.25" x14ac:dyDescent="0.2"/>
    <row r="520" s="1" customFormat="1" ht="11.25" x14ac:dyDescent="0.2"/>
    <row r="521" s="1" customFormat="1" ht="11.25" x14ac:dyDescent="0.2"/>
    <row r="522" s="1" customFormat="1" ht="11.25" x14ac:dyDescent="0.2"/>
    <row r="523" s="1" customFormat="1" ht="11.25" x14ac:dyDescent="0.2"/>
    <row r="524" s="1" customFormat="1" ht="11.25" x14ac:dyDescent="0.2"/>
    <row r="525" s="1" customFormat="1" ht="11.25" x14ac:dyDescent="0.2"/>
    <row r="526" s="1" customFormat="1" ht="11.25" x14ac:dyDescent="0.2"/>
    <row r="527" s="1" customFormat="1" ht="11.25" x14ac:dyDescent="0.2"/>
    <row r="528" s="1" customFormat="1" ht="11.25" x14ac:dyDescent="0.2"/>
    <row r="529" s="1" customFormat="1" ht="11.25" x14ac:dyDescent="0.2"/>
    <row r="530" s="1" customFormat="1" ht="11.25" x14ac:dyDescent="0.2"/>
    <row r="531" s="1" customFormat="1" ht="11.25" x14ac:dyDescent="0.2"/>
    <row r="532" s="1" customFormat="1" ht="11.25" x14ac:dyDescent="0.2"/>
    <row r="533" s="1" customFormat="1" ht="11.25" x14ac:dyDescent="0.2"/>
    <row r="534" s="1" customFormat="1" ht="11.25" x14ac:dyDescent="0.2"/>
    <row r="535" s="1" customFormat="1" ht="11.25" x14ac:dyDescent="0.2"/>
    <row r="536" s="1" customFormat="1" ht="11.25" x14ac:dyDescent="0.2"/>
    <row r="537" s="1" customFormat="1" ht="11.25" x14ac:dyDescent="0.2"/>
    <row r="538" s="1" customFormat="1" ht="11.25" x14ac:dyDescent="0.2"/>
    <row r="539" s="1" customFormat="1" ht="11.25" x14ac:dyDescent="0.2"/>
    <row r="540" s="1" customFormat="1" ht="11.25" x14ac:dyDescent="0.2"/>
    <row r="541" s="1" customFormat="1" ht="11.25" x14ac:dyDescent="0.2"/>
    <row r="542" s="1" customFormat="1" ht="11.25" x14ac:dyDescent="0.2"/>
    <row r="543" s="1" customFormat="1" ht="11.25" x14ac:dyDescent="0.2"/>
    <row r="544" s="1" customFormat="1" ht="11.25" x14ac:dyDescent="0.2"/>
    <row r="545" s="1" customFormat="1" ht="11.25" x14ac:dyDescent="0.2"/>
    <row r="546" s="1" customFormat="1" ht="11.25" x14ac:dyDescent="0.2"/>
    <row r="547" s="1" customFormat="1" ht="11.25" x14ac:dyDescent="0.2"/>
    <row r="548" s="1" customFormat="1" ht="11.25" x14ac:dyDescent="0.2"/>
    <row r="549" s="1" customFormat="1" ht="11.25" x14ac:dyDescent="0.2"/>
    <row r="550" s="1" customFormat="1" ht="11.25" x14ac:dyDescent="0.2"/>
    <row r="551" s="1" customFormat="1" ht="11.25" x14ac:dyDescent="0.2"/>
    <row r="552" s="1" customFormat="1" ht="11.25" x14ac:dyDescent="0.2"/>
    <row r="553" s="1" customFormat="1" ht="11.25" x14ac:dyDescent="0.2"/>
    <row r="554" s="1" customFormat="1" ht="11.25" x14ac:dyDescent="0.2"/>
    <row r="555" s="1" customFormat="1" ht="11.25" x14ac:dyDescent="0.2"/>
    <row r="556" s="1" customFormat="1" ht="11.25" x14ac:dyDescent="0.2"/>
    <row r="557" s="1" customFormat="1" ht="11.25" x14ac:dyDescent="0.2"/>
    <row r="558" s="1" customFormat="1" ht="11.25" x14ac:dyDescent="0.2"/>
    <row r="559" s="1" customFormat="1" ht="11.25" x14ac:dyDescent="0.2"/>
    <row r="560" s="1" customFormat="1" ht="11.25" x14ac:dyDescent="0.2"/>
    <row r="561" s="1" customFormat="1" ht="11.25" x14ac:dyDescent="0.2"/>
    <row r="562" s="1" customFormat="1" ht="11.25" x14ac:dyDescent="0.2"/>
    <row r="563" s="1" customFormat="1" ht="11.25" x14ac:dyDescent="0.2"/>
    <row r="564" s="1" customFormat="1" ht="11.25" x14ac:dyDescent="0.2"/>
    <row r="565" s="1" customFormat="1" ht="11.25" x14ac:dyDescent="0.2"/>
    <row r="566" s="1" customFormat="1" ht="11.25" x14ac:dyDescent="0.2"/>
    <row r="567" s="1" customFormat="1" ht="11.25" x14ac:dyDescent="0.2"/>
    <row r="568" s="1" customFormat="1" ht="11.25" x14ac:dyDescent="0.2"/>
    <row r="569" s="1" customFormat="1" ht="11.25" x14ac:dyDescent="0.2"/>
    <row r="570" s="1" customFormat="1" ht="11.25" x14ac:dyDescent="0.2"/>
    <row r="571" s="1" customFormat="1" ht="11.25" x14ac:dyDescent="0.2"/>
    <row r="572" s="1" customFormat="1" ht="11.25" x14ac:dyDescent="0.2"/>
    <row r="573" s="1" customFormat="1" ht="11.25" x14ac:dyDescent="0.2"/>
    <row r="574" s="1" customFormat="1" ht="11.25" x14ac:dyDescent="0.2"/>
    <row r="575" s="1" customFormat="1" ht="11.25" x14ac:dyDescent="0.2"/>
    <row r="576" s="1" customFormat="1" ht="11.25" x14ac:dyDescent="0.2"/>
    <row r="577" s="1" customFormat="1" ht="11.25" x14ac:dyDescent="0.2"/>
    <row r="578" s="1" customFormat="1" ht="11.25" x14ac:dyDescent="0.2"/>
    <row r="579" s="1" customFormat="1" ht="11.25" x14ac:dyDescent="0.2"/>
    <row r="580" s="1" customFormat="1" ht="11.25" x14ac:dyDescent="0.2"/>
    <row r="581" s="1" customFormat="1" ht="11.25" x14ac:dyDescent="0.2"/>
    <row r="582" s="1" customFormat="1" ht="11.25" x14ac:dyDescent="0.2"/>
    <row r="583" s="1" customFormat="1" ht="11.25" x14ac:dyDescent="0.2"/>
    <row r="584" s="1" customFormat="1" ht="11.25" x14ac:dyDescent="0.2"/>
    <row r="585" s="1" customFormat="1" ht="11.25" x14ac:dyDescent="0.2"/>
    <row r="586" s="1" customFormat="1" ht="11.25" x14ac:dyDescent="0.2"/>
    <row r="587" s="1" customFormat="1" ht="11.25" x14ac:dyDescent="0.2"/>
    <row r="588" s="1" customFormat="1" ht="11.25" x14ac:dyDescent="0.2"/>
    <row r="589" s="1" customFormat="1" ht="11.25" x14ac:dyDescent="0.2"/>
    <row r="590" s="1" customFormat="1" ht="11.25" x14ac:dyDescent="0.2"/>
    <row r="591" s="1" customFormat="1" ht="11.25" x14ac:dyDescent="0.2"/>
    <row r="592" s="1" customFormat="1" ht="11.25" x14ac:dyDescent="0.2"/>
    <row r="593" s="1" customFormat="1" ht="11.25" x14ac:dyDescent="0.2"/>
    <row r="594" s="1" customFormat="1" ht="11.25" x14ac:dyDescent="0.2"/>
    <row r="595" s="1" customFormat="1" ht="11.25" x14ac:dyDescent="0.2"/>
    <row r="596" s="1" customFormat="1" ht="11.25" x14ac:dyDescent="0.2"/>
    <row r="597" s="1" customFormat="1" ht="11.25" x14ac:dyDescent="0.2"/>
    <row r="598" s="1" customFormat="1" ht="11.25" x14ac:dyDescent="0.2"/>
    <row r="599" s="1" customFormat="1" ht="11.25" x14ac:dyDescent="0.2"/>
    <row r="600" s="1" customFormat="1" ht="11.25" x14ac:dyDescent="0.2"/>
    <row r="601" s="1" customFormat="1" ht="11.25" x14ac:dyDescent="0.2"/>
    <row r="602" s="1" customFormat="1" ht="11.25" x14ac:dyDescent="0.2"/>
    <row r="603" s="1" customFormat="1" ht="11.25" x14ac:dyDescent="0.2"/>
    <row r="604" s="1" customFormat="1" ht="11.25" x14ac:dyDescent="0.2"/>
    <row r="605" s="1" customFormat="1" ht="11.25" x14ac:dyDescent="0.2"/>
    <row r="606" s="1" customFormat="1" ht="11.25" x14ac:dyDescent="0.2"/>
    <row r="607" s="1" customFormat="1" ht="11.25" x14ac:dyDescent="0.2"/>
    <row r="608" s="1" customFormat="1" ht="11.25" x14ac:dyDescent="0.2"/>
    <row r="609" s="1" customFormat="1" ht="11.25" x14ac:dyDescent="0.2"/>
    <row r="610" s="1" customFormat="1" ht="11.25" x14ac:dyDescent="0.2"/>
    <row r="611" s="1" customFormat="1" ht="11.25" x14ac:dyDescent="0.2"/>
    <row r="612" s="1" customFormat="1" ht="11.25" x14ac:dyDescent="0.2"/>
    <row r="613" s="1" customFormat="1" ht="11.25" x14ac:dyDescent="0.2"/>
    <row r="614" s="1" customFormat="1" ht="11.25" x14ac:dyDescent="0.2"/>
    <row r="615" s="1" customFormat="1" ht="11.25" x14ac:dyDescent="0.2"/>
    <row r="616" s="1" customFormat="1" ht="11.25" x14ac:dyDescent="0.2"/>
    <row r="617" s="1" customFormat="1" ht="11.25" x14ac:dyDescent="0.2"/>
    <row r="618" s="1" customFormat="1" ht="11.25" x14ac:dyDescent="0.2"/>
    <row r="619" s="1" customFormat="1" ht="11.25" x14ac:dyDescent="0.2"/>
    <row r="620" s="1" customFormat="1" ht="11.25" x14ac:dyDescent="0.2"/>
    <row r="621" s="1" customFormat="1" ht="11.25" x14ac:dyDescent="0.2"/>
    <row r="622" s="1" customFormat="1" ht="11.25" x14ac:dyDescent="0.2"/>
    <row r="623" s="1" customFormat="1" ht="11.25" x14ac:dyDescent="0.2"/>
    <row r="624" s="1" customFormat="1" ht="11.25" x14ac:dyDescent="0.2"/>
    <row r="625" s="1" customFormat="1" ht="11.25" x14ac:dyDescent="0.2"/>
    <row r="626" s="1" customFormat="1" ht="11.25" x14ac:dyDescent="0.2"/>
    <row r="627" s="1" customFormat="1" ht="11.25" x14ac:dyDescent="0.2"/>
    <row r="628" s="1" customFormat="1" ht="11.25" x14ac:dyDescent="0.2"/>
    <row r="629" s="1" customFormat="1" ht="11.25" x14ac:dyDescent="0.2"/>
    <row r="630" s="1" customFormat="1" ht="11.25" x14ac:dyDescent="0.2"/>
    <row r="631" s="1" customFormat="1" ht="11.25" x14ac:dyDescent="0.2"/>
    <row r="632" s="1" customFormat="1" ht="11.25" x14ac:dyDescent="0.2"/>
    <row r="633" s="1" customFormat="1" ht="11.25" x14ac:dyDescent="0.2"/>
    <row r="634" s="1" customFormat="1" ht="11.25" x14ac:dyDescent="0.2"/>
    <row r="635" s="1" customFormat="1" ht="11.25" x14ac:dyDescent="0.2"/>
    <row r="636" s="1" customFormat="1" ht="11.25" x14ac:dyDescent="0.2"/>
    <row r="637" s="1" customFormat="1" ht="11.25" x14ac:dyDescent="0.2"/>
    <row r="638" s="1" customFormat="1" ht="11.25" x14ac:dyDescent="0.2"/>
    <row r="639" s="1" customFormat="1" ht="11.25" x14ac:dyDescent="0.2"/>
    <row r="640" s="1" customFormat="1" ht="11.25" x14ac:dyDescent="0.2"/>
    <row r="641" s="1" customFormat="1" ht="11.25" x14ac:dyDescent="0.2"/>
    <row r="642" s="1" customFormat="1" ht="11.25" x14ac:dyDescent="0.2"/>
    <row r="643" s="1" customFormat="1" ht="11.25" x14ac:dyDescent="0.2"/>
    <row r="644" s="1" customFormat="1" ht="11.25" x14ac:dyDescent="0.2"/>
    <row r="645" s="1" customFormat="1" ht="11.25" x14ac:dyDescent="0.2"/>
    <row r="646" s="1" customFormat="1" ht="11.25" x14ac:dyDescent="0.2"/>
    <row r="647" s="1" customFormat="1" ht="11.25" x14ac:dyDescent="0.2"/>
    <row r="648" s="1" customFormat="1" ht="11.25" x14ac:dyDescent="0.2"/>
    <row r="649" s="1" customFormat="1" ht="11.25" x14ac:dyDescent="0.2"/>
    <row r="650" s="1" customFormat="1" ht="11.25" x14ac:dyDescent="0.2"/>
    <row r="651" s="1" customFormat="1" ht="11.25" x14ac:dyDescent="0.2"/>
    <row r="652" s="1" customFormat="1" ht="11.25" x14ac:dyDescent="0.2"/>
    <row r="653" s="1" customFormat="1" ht="11.25" x14ac:dyDescent="0.2"/>
    <row r="654" s="1" customFormat="1" ht="11.25" x14ac:dyDescent="0.2"/>
    <row r="655" s="1" customFormat="1" ht="11.25" x14ac:dyDescent="0.2"/>
    <row r="656" s="1" customFormat="1" ht="11.25" x14ac:dyDescent="0.2"/>
    <row r="657" s="1" customFormat="1" ht="11.25" x14ac:dyDescent="0.2"/>
    <row r="658" s="1" customFormat="1" ht="11.25" x14ac:dyDescent="0.2"/>
    <row r="659" s="1" customFormat="1" ht="11.25" x14ac:dyDescent="0.2"/>
    <row r="660" s="1" customFormat="1" ht="11.25" x14ac:dyDescent="0.2"/>
    <row r="661" s="1" customFormat="1" ht="11.25" x14ac:dyDescent="0.2"/>
    <row r="662" s="1" customFormat="1" ht="11.25" x14ac:dyDescent="0.2"/>
    <row r="663" s="1" customFormat="1" ht="11.25" x14ac:dyDescent="0.2"/>
    <row r="664" s="1" customFormat="1" ht="11.25" x14ac:dyDescent="0.2"/>
    <row r="665" s="1" customFormat="1" ht="11.25" x14ac:dyDescent="0.2"/>
    <row r="666" s="1" customFormat="1" ht="11.25" x14ac:dyDescent="0.2"/>
    <row r="667" s="1" customFormat="1" ht="11.25" x14ac:dyDescent="0.2"/>
    <row r="668" s="1" customFormat="1" ht="11.25" x14ac:dyDescent="0.2"/>
    <row r="669" s="1" customFormat="1" ht="11.25" x14ac:dyDescent="0.2"/>
    <row r="670" s="1" customFormat="1" ht="11.25" x14ac:dyDescent="0.2"/>
    <row r="671" s="1" customFormat="1" ht="11.25" x14ac:dyDescent="0.2"/>
    <row r="672" s="1" customFormat="1" ht="11.25" x14ac:dyDescent="0.2"/>
    <row r="673" s="1" customFormat="1" ht="11.25" x14ac:dyDescent="0.2"/>
    <row r="674" s="1" customFormat="1" ht="11.25" x14ac:dyDescent="0.2"/>
    <row r="675" s="1" customFormat="1" ht="11.25" x14ac:dyDescent="0.2"/>
    <row r="676" s="1" customFormat="1" ht="11.25" x14ac:dyDescent="0.2"/>
    <row r="677" s="1" customFormat="1" ht="11.25" x14ac:dyDescent="0.2"/>
    <row r="678" s="1" customFormat="1" ht="11.25" x14ac:dyDescent="0.2"/>
    <row r="679" s="1" customFormat="1" ht="11.25" x14ac:dyDescent="0.2"/>
    <row r="680" s="1" customFormat="1" ht="11.25" x14ac:dyDescent="0.2"/>
    <row r="681" s="1" customFormat="1" ht="11.25" x14ac:dyDescent="0.2"/>
    <row r="682" s="1" customFormat="1" ht="11.25" x14ac:dyDescent="0.2"/>
    <row r="683" s="1" customFormat="1" ht="11.25" x14ac:dyDescent="0.2"/>
    <row r="684" s="1" customFormat="1" ht="11.25" x14ac:dyDescent="0.2"/>
    <row r="685" s="1" customFormat="1" ht="11.25" x14ac:dyDescent="0.2"/>
    <row r="686" s="1" customFormat="1" ht="11.25" x14ac:dyDescent="0.2"/>
    <row r="687" s="1" customFormat="1" ht="11.25" x14ac:dyDescent="0.2"/>
    <row r="688" s="1" customFormat="1" ht="11.25" x14ac:dyDescent="0.2"/>
    <row r="689" s="1" customFormat="1" ht="11.25" x14ac:dyDescent="0.2"/>
    <row r="690" s="1" customFormat="1" ht="11.25" x14ac:dyDescent="0.2"/>
    <row r="691" s="1" customFormat="1" ht="11.25" x14ac:dyDescent="0.2"/>
    <row r="692" s="1" customFormat="1" ht="11.25" x14ac:dyDescent="0.2"/>
    <row r="693" s="1" customFormat="1" ht="11.25" x14ac:dyDescent="0.2"/>
    <row r="694" s="1" customFormat="1" ht="11.25" x14ac:dyDescent="0.2"/>
    <row r="695" s="1" customFormat="1" ht="11.25" x14ac:dyDescent="0.2"/>
    <row r="696" s="1" customFormat="1" ht="11.25" x14ac:dyDescent="0.2"/>
    <row r="697" s="1" customFormat="1" ht="11.25" x14ac:dyDescent="0.2"/>
    <row r="698" s="1" customFormat="1" ht="11.25" x14ac:dyDescent="0.2"/>
    <row r="699" s="1" customFormat="1" ht="11.25" x14ac:dyDescent="0.2"/>
    <row r="700" s="1" customFormat="1" ht="11.25" x14ac:dyDescent="0.2"/>
    <row r="701" s="1" customFormat="1" ht="11.25" x14ac:dyDescent="0.2"/>
    <row r="702" s="1" customFormat="1" ht="11.25" x14ac:dyDescent="0.2"/>
    <row r="703" s="1" customFormat="1" ht="11.25" x14ac:dyDescent="0.2"/>
    <row r="704" s="1" customFormat="1" ht="11.25" x14ac:dyDescent="0.2"/>
    <row r="705" s="1" customFormat="1" ht="11.25" x14ac:dyDescent="0.2"/>
    <row r="706" s="1" customFormat="1" ht="11.25" x14ac:dyDescent="0.2"/>
    <row r="707" s="1" customFormat="1" ht="11.25" x14ac:dyDescent="0.2"/>
    <row r="708" s="1" customFormat="1" ht="11.25" x14ac:dyDescent="0.2"/>
    <row r="709" s="1" customFormat="1" ht="11.25" x14ac:dyDescent="0.2"/>
    <row r="710" s="1" customFormat="1" ht="11.25" x14ac:dyDescent="0.2"/>
    <row r="711" s="1" customFormat="1" ht="11.25" x14ac:dyDescent="0.2"/>
    <row r="712" s="1" customFormat="1" ht="11.25" x14ac:dyDescent="0.2"/>
    <row r="713" s="1" customFormat="1" ht="11.25" x14ac:dyDescent="0.2"/>
    <row r="714" s="1" customFormat="1" ht="11.25" x14ac:dyDescent="0.2"/>
    <row r="715" s="1" customFormat="1" ht="11.25" x14ac:dyDescent="0.2"/>
    <row r="716" s="1" customFormat="1" ht="11.25" x14ac:dyDescent="0.2"/>
    <row r="717" s="1" customFormat="1" ht="11.25" x14ac:dyDescent="0.2"/>
    <row r="718" s="1" customFormat="1" ht="11.25" x14ac:dyDescent="0.2"/>
    <row r="719" s="1" customFormat="1" ht="11.25" x14ac:dyDescent="0.2"/>
    <row r="720" s="1" customFormat="1" ht="11.25" x14ac:dyDescent="0.2"/>
    <row r="721" s="1" customFormat="1" ht="11.25" x14ac:dyDescent="0.2"/>
    <row r="722" s="1" customFormat="1" ht="11.25" x14ac:dyDescent="0.2"/>
    <row r="723" s="1" customFormat="1" ht="11.25" x14ac:dyDescent="0.2"/>
    <row r="724" s="1" customFormat="1" ht="11.25" x14ac:dyDescent="0.2"/>
    <row r="725" s="1" customFormat="1" ht="11.25" x14ac:dyDescent="0.2"/>
    <row r="726" s="1" customFormat="1" ht="11.25" x14ac:dyDescent="0.2"/>
    <row r="727" s="1" customFormat="1" ht="11.25" x14ac:dyDescent="0.2"/>
    <row r="728" s="1" customFormat="1" ht="11.25" x14ac:dyDescent="0.2"/>
    <row r="729" s="1" customFormat="1" ht="11.25" x14ac:dyDescent="0.2"/>
    <row r="730" s="1" customFormat="1" ht="11.25" x14ac:dyDescent="0.2"/>
    <row r="731" s="1" customFormat="1" ht="11.25" x14ac:dyDescent="0.2"/>
    <row r="732" s="1" customFormat="1" ht="11.25" x14ac:dyDescent="0.2"/>
    <row r="733" s="1" customFormat="1" ht="11.25" x14ac:dyDescent="0.2"/>
    <row r="734" s="1" customFormat="1" ht="11.25" x14ac:dyDescent="0.2"/>
    <row r="735" s="1" customFormat="1" ht="11.25" x14ac:dyDescent="0.2"/>
    <row r="736" s="1" customFormat="1" ht="11.25" x14ac:dyDescent="0.2"/>
    <row r="737" s="1" customFormat="1" ht="11.25" x14ac:dyDescent="0.2"/>
    <row r="738" s="1" customFormat="1" ht="11.25" x14ac:dyDescent="0.2"/>
    <row r="739" s="1" customFormat="1" ht="11.25" x14ac:dyDescent="0.2"/>
    <row r="740" s="1" customFormat="1" ht="11.25" x14ac:dyDescent="0.2"/>
    <row r="741" s="1" customFormat="1" ht="11.25" x14ac:dyDescent="0.2"/>
    <row r="742" s="1" customFormat="1" ht="11.25" x14ac:dyDescent="0.2"/>
    <row r="743" s="1" customFormat="1" ht="11.25" x14ac:dyDescent="0.2"/>
    <row r="744" s="1" customFormat="1" ht="11.25" x14ac:dyDescent="0.2"/>
    <row r="745" s="1" customFormat="1" ht="11.25" x14ac:dyDescent="0.2"/>
    <row r="746" s="1" customFormat="1" ht="11.25" x14ac:dyDescent="0.2"/>
    <row r="747" s="1" customFormat="1" ht="11.25" x14ac:dyDescent="0.2"/>
    <row r="748" s="1" customFormat="1" ht="11.25" x14ac:dyDescent="0.2"/>
    <row r="749" s="1" customFormat="1" ht="11.25" x14ac:dyDescent="0.2"/>
    <row r="750" s="1" customFormat="1" ht="11.25" x14ac:dyDescent="0.2"/>
    <row r="751" s="1" customFormat="1" ht="11.25" x14ac:dyDescent="0.2"/>
    <row r="752" s="1" customFormat="1" ht="11.25" x14ac:dyDescent="0.2"/>
    <row r="753" s="1" customFormat="1" ht="11.25" x14ac:dyDescent="0.2"/>
    <row r="754" s="1" customFormat="1" ht="11.25" x14ac:dyDescent="0.2"/>
    <row r="755" s="1" customFormat="1" ht="11.25" x14ac:dyDescent="0.2"/>
    <row r="756" s="1" customFormat="1" ht="11.25" x14ac:dyDescent="0.2"/>
    <row r="757" s="1" customFormat="1" ht="11.25" x14ac:dyDescent="0.2"/>
    <row r="758" s="1" customFormat="1" ht="11.25" x14ac:dyDescent="0.2"/>
    <row r="759" s="1" customFormat="1" ht="11.25" x14ac:dyDescent="0.2"/>
    <row r="760" s="1" customFormat="1" ht="11.25" x14ac:dyDescent="0.2"/>
    <row r="761" s="1" customFormat="1" ht="11.25" x14ac:dyDescent="0.2"/>
    <row r="762" s="1" customFormat="1" ht="11.25" x14ac:dyDescent="0.2"/>
    <row r="763" s="1" customFormat="1" ht="11.25" x14ac:dyDescent="0.2"/>
    <row r="764" s="1" customFormat="1" ht="11.25" x14ac:dyDescent="0.2"/>
    <row r="765" s="1" customFormat="1" ht="11.25" x14ac:dyDescent="0.2"/>
    <row r="766" s="1" customFormat="1" ht="11.25" x14ac:dyDescent="0.2"/>
    <row r="767" s="1" customFormat="1" ht="11.25" x14ac:dyDescent="0.2"/>
    <row r="768" s="1" customFormat="1" ht="11.25" x14ac:dyDescent="0.2"/>
    <row r="769" s="1" customFormat="1" ht="11.25" x14ac:dyDescent="0.2"/>
    <row r="770" s="1" customFormat="1" ht="11.25" x14ac:dyDescent="0.2"/>
    <row r="771" s="1" customFormat="1" ht="11.25" x14ac:dyDescent="0.2"/>
    <row r="772" s="1" customFormat="1" ht="11.25" x14ac:dyDescent="0.2"/>
    <row r="773" s="1" customFormat="1" ht="11.25" x14ac:dyDescent="0.2"/>
    <row r="774" s="1" customFormat="1" ht="11.25" x14ac:dyDescent="0.2"/>
    <row r="775" s="1" customFormat="1" ht="11.25" x14ac:dyDescent="0.2"/>
    <row r="776" s="1" customFormat="1" ht="11.25" x14ac:dyDescent="0.2"/>
    <row r="777" s="1" customFormat="1" ht="11.25" x14ac:dyDescent="0.2"/>
    <row r="778" s="1" customFormat="1" ht="11.25" x14ac:dyDescent="0.2"/>
    <row r="779" s="1" customFormat="1" ht="11.25" x14ac:dyDescent="0.2"/>
    <row r="780" s="1" customFormat="1" ht="11.25" x14ac:dyDescent="0.2"/>
    <row r="781" s="1" customFormat="1" ht="11.25" x14ac:dyDescent="0.2"/>
    <row r="782" s="1" customFormat="1" ht="11.25" x14ac:dyDescent="0.2"/>
    <row r="783" s="1" customFormat="1" ht="11.25" x14ac:dyDescent="0.2"/>
    <row r="784" s="1" customFormat="1" ht="11.25" x14ac:dyDescent="0.2"/>
    <row r="785" s="1" customFormat="1" ht="11.25" x14ac:dyDescent="0.2"/>
    <row r="786" s="1" customFormat="1" ht="11.25" x14ac:dyDescent="0.2"/>
    <row r="787" s="1" customFormat="1" ht="11.25" x14ac:dyDescent="0.2"/>
    <row r="788" s="1" customFormat="1" ht="11.25" x14ac:dyDescent="0.2"/>
    <row r="789" s="1" customFormat="1" ht="11.25" x14ac:dyDescent="0.2"/>
    <row r="790" s="1" customFormat="1" ht="11.25" x14ac:dyDescent="0.2"/>
    <row r="791" s="1" customFormat="1" ht="11.25" x14ac:dyDescent="0.2"/>
    <row r="792" s="1" customFormat="1" ht="11.25" x14ac:dyDescent="0.2"/>
    <row r="793" s="1" customFormat="1" ht="11.25" x14ac:dyDescent="0.2"/>
    <row r="794" s="1" customFormat="1" ht="11.25" x14ac:dyDescent="0.2"/>
    <row r="795" s="1" customFormat="1" ht="11.25" x14ac:dyDescent="0.2"/>
    <row r="796" s="1" customFormat="1" ht="11.25" x14ac:dyDescent="0.2"/>
    <row r="797" s="1" customFormat="1" ht="11.25" x14ac:dyDescent="0.2"/>
    <row r="798" s="1" customFormat="1" ht="11.25" x14ac:dyDescent="0.2"/>
    <row r="799" s="1" customFormat="1" ht="11.25" x14ac:dyDescent="0.2"/>
    <row r="800" s="1" customFormat="1" ht="11.25" x14ac:dyDescent="0.2"/>
    <row r="801" s="1" customFormat="1" ht="11.25" x14ac:dyDescent="0.2"/>
    <row r="802" s="1" customFormat="1" ht="11.25" x14ac:dyDescent="0.2"/>
    <row r="803" s="1" customFormat="1" ht="11.25" x14ac:dyDescent="0.2"/>
    <row r="804" s="1" customFormat="1" ht="11.25" x14ac:dyDescent="0.2"/>
    <row r="805" s="1" customFormat="1" ht="11.25" x14ac:dyDescent="0.2"/>
    <row r="806" s="1" customFormat="1" ht="11.25" x14ac:dyDescent="0.2"/>
    <row r="807" s="1" customFormat="1" ht="11.25" x14ac:dyDescent="0.2"/>
    <row r="808" s="1" customFormat="1" ht="11.25" x14ac:dyDescent="0.2"/>
    <row r="809" s="1" customFormat="1" ht="11.25" x14ac:dyDescent="0.2"/>
    <row r="810" s="1" customFormat="1" ht="11.25" x14ac:dyDescent="0.2"/>
    <row r="811" s="1" customFormat="1" ht="11.25" x14ac:dyDescent="0.2"/>
    <row r="812" s="1" customFormat="1" ht="11.25" x14ac:dyDescent="0.2"/>
    <row r="813" s="1" customFormat="1" ht="11.25" x14ac:dyDescent="0.2"/>
    <row r="814" s="1" customFormat="1" ht="11.25" x14ac:dyDescent="0.2"/>
    <row r="815" s="1" customFormat="1" ht="11.25" x14ac:dyDescent="0.2"/>
    <row r="816" s="1" customFormat="1" ht="11.25" x14ac:dyDescent="0.2"/>
    <row r="817" s="1" customFormat="1" ht="11.25" x14ac:dyDescent="0.2"/>
    <row r="818" s="1" customFormat="1" ht="11.25" x14ac:dyDescent="0.2"/>
    <row r="819" s="1" customFormat="1" ht="11.25" x14ac:dyDescent="0.2"/>
    <row r="820" s="1" customFormat="1" ht="11.25" x14ac:dyDescent="0.2"/>
    <row r="821" s="1" customFormat="1" ht="11.25" x14ac:dyDescent="0.2"/>
    <row r="822" s="1" customFormat="1" ht="11.25" x14ac:dyDescent="0.2"/>
    <row r="823" s="1" customFormat="1" ht="11.25" x14ac:dyDescent="0.2"/>
    <row r="824" s="1" customFormat="1" ht="11.25" x14ac:dyDescent="0.2"/>
    <row r="825" s="1" customFormat="1" ht="11.25" x14ac:dyDescent="0.2"/>
    <row r="826" s="1" customFormat="1" ht="11.25" x14ac:dyDescent="0.2"/>
    <row r="827" s="1" customFormat="1" ht="11.25" x14ac:dyDescent="0.2"/>
    <row r="828" s="1" customFormat="1" ht="11.25" x14ac:dyDescent="0.2"/>
    <row r="829" s="1" customFormat="1" ht="11.25" x14ac:dyDescent="0.2"/>
    <row r="830" s="1" customFormat="1" ht="11.25" x14ac:dyDescent="0.2"/>
    <row r="831" s="1" customFormat="1" ht="11.25" x14ac:dyDescent="0.2"/>
    <row r="832" s="1" customFormat="1" ht="11.25" x14ac:dyDescent="0.2"/>
    <row r="833" s="1" customFormat="1" ht="11.25" x14ac:dyDescent="0.2"/>
    <row r="834" s="1" customFormat="1" ht="11.25" x14ac:dyDescent="0.2"/>
    <row r="835" s="1" customFormat="1" ht="11.25" x14ac:dyDescent="0.2"/>
    <row r="836" s="1" customFormat="1" ht="11.25" x14ac:dyDescent="0.2"/>
    <row r="837" s="1" customFormat="1" ht="11.25" x14ac:dyDescent="0.2"/>
    <row r="838" s="1" customFormat="1" ht="11.25" x14ac:dyDescent="0.2"/>
    <row r="839" s="1" customFormat="1" ht="11.25" x14ac:dyDescent="0.2"/>
    <row r="840" s="1" customFormat="1" ht="11.25" x14ac:dyDescent="0.2"/>
    <row r="841" s="1" customFormat="1" ht="11.25" x14ac:dyDescent="0.2"/>
    <row r="842" s="1" customFormat="1" ht="11.25" x14ac:dyDescent="0.2"/>
    <row r="843" s="1" customFormat="1" ht="11.25" x14ac:dyDescent="0.2"/>
    <row r="844" s="1" customFormat="1" ht="11.25" x14ac:dyDescent="0.2"/>
    <row r="845" s="1" customFormat="1" ht="11.25" x14ac:dyDescent="0.2"/>
    <row r="846" s="1" customFormat="1" ht="11.25" x14ac:dyDescent="0.2"/>
    <row r="847" s="1" customFormat="1" ht="11.25" x14ac:dyDescent="0.2"/>
    <row r="848" s="1" customFormat="1" ht="11.25" x14ac:dyDescent="0.2"/>
    <row r="849" s="1" customFormat="1" ht="11.25" x14ac:dyDescent="0.2"/>
    <row r="850" s="1" customFormat="1" ht="11.25" x14ac:dyDescent="0.2"/>
    <row r="851" s="1" customFormat="1" ht="11.25" x14ac:dyDescent="0.2"/>
    <row r="852" s="1" customFormat="1" ht="11.25" x14ac:dyDescent="0.2"/>
    <row r="853" s="1" customFormat="1" ht="11.25" x14ac:dyDescent="0.2"/>
    <row r="854" s="1" customFormat="1" ht="11.25" x14ac:dyDescent="0.2"/>
    <row r="855" s="1" customFormat="1" ht="11.25" x14ac:dyDescent="0.2"/>
    <row r="856" s="1" customFormat="1" ht="11.25" x14ac:dyDescent="0.2"/>
    <row r="857" s="1" customFormat="1" ht="11.25" x14ac:dyDescent="0.2"/>
    <row r="858" s="1" customFormat="1" ht="11.25" x14ac:dyDescent="0.2"/>
    <row r="859" s="1" customFormat="1" ht="11.25" x14ac:dyDescent="0.2"/>
    <row r="860" s="1" customFormat="1" ht="11.25" x14ac:dyDescent="0.2"/>
    <row r="861" s="1" customFormat="1" ht="11.25" x14ac:dyDescent="0.2"/>
    <row r="862" s="1" customFormat="1" ht="11.25" x14ac:dyDescent="0.2"/>
    <row r="863" s="1" customFormat="1" ht="11.25" x14ac:dyDescent="0.2"/>
    <row r="864" s="1" customFormat="1" ht="11.25" x14ac:dyDescent="0.2"/>
    <row r="865" s="1" customFormat="1" ht="11.25" x14ac:dyDescent="0.2"/>
    <row r="866" s="1" customFormat="1" ht="11.25" x14ac:dyDescent="0.2"/>
    <row r="867" s="1" customFormat="1" ht="11.25" x14ac:dyDescent="0.2"/>
    <row r="868" s="1" customFormat="1" ht="11.25" x14ac:dyDescent="0.2"/>
    <row r="869" s="1" customFormat="1" ht="11.25" x14ac:dyDescent="0.2"/>
    <row r="870" s="1" customFormat="1" ht="11.25" x14ac:dyDescent="0.2"/>
    <row r="871" s="1" customFormat="1" ht="11.25" x14ac:dyDescent="0.2"/>
    <row r="872" s="1" customFormat="1" ht="11.25" x14ac:dyDescent="0.2"/>
    <row r="873" s="1" customFormat="1" ht="11.25" x14ac:dyDescent="0.2"/>
    <row r="874" s="1" customFormat="1" ht="11.25" x14ac:dyDescent="0.2"/>
    <row r="875" s="1" customFormat="1" ht="11.25" x14ac:dyDescent="0.2"/>
    <row r="876" s="1" customFormat="1" ht="11.25" x14ac:dyDescent="0.2"/>
    <row r="877" s="1" customFormat="1" ht="11.25" x14ac:dyDescent="0.2"/>
    <row r="878" s="1" customFormat="1" ht="11.25" x14ac:dyDescent="0.2"/>
    <row r="879" s="1" customFormat="1" ht="11.25" x14ac:dyDescent="0.2"/>
    <row r="880" s="1" customFormat="1" ht="11.25" x14ac:dyDescent="0.2"/>
    <row r="881" s="1" customFormat="1" ht="11.25" x14ac:dyDescent="0.2"/>
    <row r="882" s="1" customFormat="1" ht="11.25" x14ac:dyDescent="0.2"/>
    <row r="883" s="1" customFormat="1" ht="11.25" x14ac:dyDescent="0.2"/>
    <row r="884" s="1" customFormat="1" ht="11.25" x14ac:dyDescent="0.2"/>
    <row r="885" s="1" customFormat="1" ht="11.25" x14ac:dyDescent="0.2"/>
    <row r="886" s="1" customFormat="1" ht="11.25" x14ac:dyDescent="0.2"/>
    <row r="887" s="1" customFormat="1" ht="11.25" x14ac:dyDescent="0.2"/>
    <row r="888" s="1" customFormat="1" ht="11.25" x14ac:dyDescent="0.2"/>
    <row r="889" s="1" customFormat="1" ht="11.25" x14ac:dyDescent="0.2"/>
    <row r="890" s="1" customFormat="1" ht="11.25" x14ac:dyDescent="0.2"/>
    <row r="891" s="1" customFormat="1" ht="11.25" x14ac:dyDescent="0.2"/>
    <row r="892" s="1" customFormat="1" ht="11.25" x14ac:dyDescent="0.2"/>
    <row r="893" s="1" customFormat="1" ht="11.25" x14ac:dyDescent="0.2"/>
    <row r="894" s="1" customFormat="1" ht="11.25" x14ac:dyDescent="0.2"/>
    <row r="895" s="1" customFormat="1" ht="11.25" x14ac:dyDescent="0.2"/>
    <row r="896" s="1" customFormat="1" ht="11.25" x14ac:dyDescent="0.2"/>
    <row r="897" s="1" customFormat="1" ht="11.25" x14ac:dyDescent="0.2"/>
    <row r="898" s="1" customFormat="1" ht="11.25" x14ac:dyDescent="0.2"/>
    <row r="899" s="1" customFormat="1" ht="11.25" x14ac:dyDescent="0.2"/>
    <row r="900" s="1" customFormat="1" ht="11.25" x14ac:dyDescent="0.2"/>
    <row r="901" s="1" customFormat="1" ht="11.25" x14ac:dyDescent="0.2"/>
    <row r="902" s="1" customFormat="1" ht="11.25" x14ac:dyDescent="0.2"/>
    <row r="903" s="1" customFormat="1" ht="11.25" x14ac:dyDescent="0.2"/>
    <row r="904" s="1" customFormat="1" ht="11.25" x14ac:dyDescent="0.2"/>
    <row r="905" s="1" customFormat="1" ht="11.25" x14ac:dyDescent="0.2"/>
    <row r="906" s="1" customFormat="1" ht="11.25" x14ac:dyDescent="0.2"/>
    <row r="907" s="1" customFormat="1" ht="11.25" x14ac:dyDescent="0.2"/>
    <row r="908" s="1" customFormat="1" ht="11.25" x14ac:dyDescent="0.2"/>
    <row r="909" s="1" customFormat="1" ht="11.25" x14ac:dyDescent="0.2"/>
    <row r="910" s="1" customFormat="1" ht="11.25" x14ac:dyDescent="0.2"/>
    <row r="911" s="1" customFormat="1" ht="11.25" x14ac:dyDescent="0.2"/>
    <row r="912" s="1" customFormat="1" ht="11.25" x14ac:dyDescent="0.2"/>
    <row r="913" s="1" customFormat="1" ht="11.25" x14ac:dyDescent="0.2"/>
    <row r="914" s="1" customFormat="1" ht="11.25" x14ac:dyDescent="0.2"/>
    <row r="915" s="1" customFormat="1" ht="11.25" x14ac:dyDescent="0.2"/>
    <row r="916" s="1" customFormat="1" ht="11.25" x14ac:dyDescent="0.2"/>
    <row r="917" s="1" customFormat="1" ht="11.25" x14ac:dyDescent="0.2"/>
    <row r="918" s="1" customFormat="1" ht="11.25" x14ac:dyDescent="0.2"/>
    <row r="919" s="1" customFormat="1" ht="11.25" x14ac:dyDescent="0.2"/>
    <row r="920" s="1" customFormat="1" ht="11.25" x14ac:dyDescent="0.2"/>
    <row r="921" s="1" customFormat="1" ht="11.25" x14ac:dyDescent="0.2"/>
    <row r="922" s="1" customFormat="1" ht="11.25" x14ac:dyDescent="0.2"/>
    <row r="923" s="1" customFormat="1" ht="11.25" x14ac:dyDescent="0.2"/>
    <row r="924" s="1" customFormat="1" ht="11.25" x14ac:dyDescent="0.2"/>
    <row r="925" s="1" customFormat="1" ht="11.25" x14ac:dyDescent="0.2"/>
    <row r="926" s="1" customFormat="1" ht="11.25" x14ac:dyDescent="0.2"/>
    <row r="927" s="1" customFormat="1" ht="11.25" x14ac:dyDescent="0.2"/>
    <row r="928" s="1" customFormat="1" ht="11.25" x14ac:dyDescent="0.2"/>
    <row r="929" s="1" customFormat="1" ht="11.25" x14ac:dyDescent="0.2"/>
    <row r="930" s="1" customFormat="1" ht="11.25" x14ac:dyDescent="0.2"/>
    <row r="931" s="1" customFormat="1" ht="11.25" x14ac:dyDescent="0.2"/>
    <row r="932" s="1" customFormat="1" ht="11.25" x14ac:dyDescent="0.2"/>
    <row r="933" s="1" customFormat="1" ht="11.25" x14ac:dyDescent="0.2"/>
    <row r="934" s="1" customFormat="1" ht="11.25" x14ac:dyDescent="0.2"/>
    <row r="935" s="1" customFormat="1" ht="11.25" x14ac:dyDescent="0.2"/>
    <row r="936" s="1" customFormat="1" ht="11.25" x14ac:dyDescent="0.2"/>
    <row r="937" s="1" customFormat="1" ht="11.25" x14ac:dyDescent="0.2"/>
    <row r="938" s="1" customFormat="1" ht="11.25" x14ac:dyDescent="0.2"/>
    <row r="939" s="1" customFormat="1" ht="11.25" x14ac:dyDescent="0.2"/>
    <row r="940" s="1" customFormat="1" ht="11.25" x14ac:dyDescent="0.2"/>
    <row r="941" s="1" customFormat="1" ht="11.25" x14ac:dyDescent="0.2"/>
    <row r="942" s="1" customFormat="1" ht="11.25" x14ac:dyDescent="0.2"/>
    <row r="943" s="1" customFormat="1" ht="11.25" x14ac:dyDescent="0.2"/>
    <row r="944" s="1" customFormat="1" ht="11.25" x14ac:dyDescent="0.2"/>
    <row r="945" s="1" customFormat="1" ht="11.25" x14ac:dyDescent="0.2"/>
    <row r="946" s="1" customFormat="1" ht="11.25" x14ac:dyDescent="0.2"/>
    <row r="947" s="1" customFormat="1" ht="11.25" x14ac:dyDescent="0.2"/>
    <row r="948" s="1" customFormat="1" ht="11.25" x14ac:dyDescent="0.2"/>
    <row r="949" s="1" customFormat="1" ht="11.25" x14ac:dyDescent="0.2"/>
    <row r="950" s="1" customFormat="1" ht="11.25" x14ac:dyDescent="0.2"/>
    <row r="951" s="1" customFormat="1" ht="11.25" x14ac:dyDescent="0.2"/>
    <row r="952" s="1" customFormat="1" ht="11.25" x14ac:dyDescent="0.2"/>
    <row r="953" s="1" customFormat="1" ht="11.25" x14ac:dyDescent="0.2"/>
    <row r="954" s="1" customFormat="1" ht="11.25" x14ac:dyDescent="0.2"/>
    <row r="955" s="1" customFormat="1" ht="11.25" x14ac:dyDescent="0.2"/>
    <row r="956" s="1" customFormat="1" ht="11.25" x14ac:dyDescent="0.2"/>
    <row r="957" s="1" customFormat="1" ht="11.25" x14ac:dyDescent="0.2"/>
    <row r="958" s="1" customFormat="1" ht="11.25" x14ac:dyDescent="0.2"/>
    <row r="959" s="1" customFormat="1" ht="11.25" x14ac:dyDescent="0.2"/>
    <row r="960" s="1" customFormat="1" ht="11.25" x14ac:dyDescent="0.2"/>
    <row r="961" s="1" customFormat="1" ht="11.25" x14ac:dyDescent="0.2"/>
    <row r="962" s="1" customFormat="1" ht="11.25" x14ac:dyDescent="0.2"/>
    <row r="963" s="1" customFormat="1" ht="11.25" x14ac:dyDescent="0.2"/>
    <row r="964" s="1" customFormat="1" ht="11.25" x14ac:dyDescent="0.2"/>
    <row r="965" s="1" customFormat="1" ht="11.25" x14ac:dyDescent="0.2"/>
    <row r="966" s="1" customFormat="1" ht="11.25" x14ac:dyDescent="0.2"/>
    <row r="967" s="1" customFormat="1" ht="11.25" x14ac:dyDescent="0.2"/>
    <row r="968" s="1" customFormat="1" ht="11.25" x14ac:dyDescent="0.2"/>
    <row r="969" s="1" customFormat="1" ht="11.25" x14ac:dyDescent="0.2"/>
    <row r="970" s="1" customFormat="1" ht="11.25" x14ac:dyDescent="0.2"/>
    <row r="971" s="1" customFormat="1" ht="11.25" x14ac:dyDescent="0.2"/>
    <row r="972" s="1" customFormat="1" ht="11.25" x14ac:dyDescent="0.2"/>
    <row r="973" s="1" customFormat="1" ht="11.25" x14ac:dyDescent="0.2"/>
    <row r="974" s="1" customFormat="1" ht="11.25" x14ac:dyDescent="0.2"/>
    <row r="975" s="1" customFormat="1" ht="11.25" x14ac:dyDescent="0.2"/>
    <row r="976" s="1" customFormat="1" ht="11.25" x14ac:dyDescent="0.2"/>
    <row r="977" s="1" customFormat="1" ht="11.25" x14ac:dyDescent="0.2"/>
    <row r="978" s="1" customFormat="1" ht="11.25" x14ac:dyDescent="0.2"/>
    <row r="979" s="1" customFormat="1" ht="11.25" x14ac:dyDescent="0.2"/>
    <row r="980" s="1" customFormat="1" ht="11.25" x14ac:dyDescent="0.2"/>
    <row r="981" s="1" customFormat="1" ht="11.25" x14ac:dyDescent="0.2"/>
    <row r="982" s="1" customFormat="1" ht="11.25" x14ac:dyDescent="0.2"/>
    <row r="983" s="1" customFormat="1" ht="11.25" x14ac:dyDescent="0.2"/>
    <row r="984" s="1" customFormat="1" ht="11.25" x14ac:dyDescent="0.2"/>
    <row r="985" s="1" customFormat="1" ht="11.25" x14ac:dyDescent="0.2"/>
    <row r="986" s="1" customFormat="1" ht="11.25" x14ac:dyDescent="0.2"/>
    <row r="987" s="1" customFormat="1" ht="11.25" x14ac:dyDescent="0.2"/>
    <row r="988" s="1" customFormat="1" ht="11.25" x14ac:dyDescent="0.2"/>
    <row r="989" s="1" customFormat="1" ht="11.25" x14ac:dyDescent="0.2"/>
    <row r="990" s="1" customFormat="1" ht="11.25" x14ac:dyDescent="0.2"/>
    <row r="991" s="1" customFormat="1" ht="11.25" x14ac:dyDescent="0.2"/>
    <row r="992" s="1" customFormat="1" ht="11.25" x14ac:dyDescent="0.2"/>
    <row r="993" s="1" customFormat="1" ht="11.25" x14ac:dyDescent="0.2"/>
    <row r="994" s="1" customFormat="1" ht="11.25" x14ac:dyDescent="0.2"/>
    <row r="995" s="1" customFormat="1" ht="11.25" x14ac:dyDescent="0.2"/>
    <row r="996" s="1" customFormat="1" ht="11.25" x14ac:dyDescent="0.2"/>
    <row r="997" s="1" customFormat="1" ht="11.25" x14ac:dyDescent="0.2"/>
    <row r="998" s="1" customFormat="1" ht="11.25" x14ac:dyDescent="0.2"/>
    <row r="999" s="1" customFormat="1" ht="11.25" x14ac:dyDescent="0.2"/>
    <row r="1000" s="1" customFormat="1" ht="11.25" x14ac:dyDescent="0.2"/>
    <row r="1001" s="1" customFormat="1" ht="11.25" x14ac:dyDescent="0.2"/>
    <row r="1002" s="1" customFormat="1" ht="11.25" x14ac:dyDescent="0.2"/>
    <row r="1003" s="1" customFormat="1" ht="11.25" x14ac:dyDescent="0.2"/>
    <row r="1004" s="1" customFormat="1" ht="11.25" x14ac:dyDescent="0.2"/>
    <row r="1005" s="1" customFormat="1" ht="11.25" x14ac:dyDescent="0.2"/>
    <row r="1006" s="1" customFormat="1" ht="11.25" x14ac:dyDescent="0.2"/>
    <row r="1007" s="1" customFormat="1" ht="11.25" x14ac:dyDescent="0.2"/>
    <row r="1008" s="1" customFormat="1" ht="11.25" x14ac:dyDescent="0.2"/>
    <row r="1009" s="1" customFormat="1" ht="11.25" x14ac:dyDescent="0.2"/>
    <row r="1010" s="1" customFormat="1" ht="11.25" x14ac:dyDescent="0.2"/>
    <row r="1011" s="1" customFormat="1" ht="11.25" x14ac:dyDescent="0.2"/>
    <row r="1012" s="1" customFormat="1" ht="11.25" x14ac:dyDescent="0.2"/>
    <row r="1013" s="1" customFormat="1" ht="11.25" x14ac:dyDescent="0.2"/>
    <row r="1014" s="1" customFormat="1" ht="11.25" x14ac:dyDescent="0.2"/>
    <row r="1015" s="1" customFormat="1" ht="11.25" x14ac:dyDescent="0.2"/>
    <row r="1016" s="1" customFormat="1" ht="11.25" x14ac:dyDescent="0.2"/>
    <row r="1017" s="1" customFormat="1" ht="11.25" x14ac:dyDescent="0.2"/>
    <row r="1018" s="1" customFormat="1" ht="11.25" x14ac:dyDescent="0.2"/>
    <row r="1019" s="1" customFormat="1" ht="11.25" x14ac:dyDescent="0.2"/>
    <row r="1020" s="1" customFormat="1" ht="11.25" x14ac:dyDescent="0.2"/>
    <row r="1021" s="1" customFormat="1" ht="11.25" x14ac:dyDescent="0.2"/>
    <row r="1022" s="1" customFormat="1" ht="11.25" x14ac:dyDescent="0.2"/>
    <row r="1023" s="1" customFormat="1" ht="11.25" x14ac:dyDescent="0.2"/>
    <row r="1024" s="1" customFormat="1" ht="11.25" x14ac:dyDescent="0.2"/>
    <row r="1025" s="1" customFormat="1" ht="11.25" x14ac:dyDescent="0.2"/>
    <row r="1026" s="1" customFormat="1" ht="11.25" x14ac:dyDescent="0.2"/>
    <row r="1027" s="1" customFormat="1" ht="11.25" x14ac:dyDescent="0.2"/>
    <row r="1028" s="1" customFormat="1" ht="11.25" x14ac:dyDescent="0.2"/>
    <row r="1029" s="1" customFormat="1" ht="11.25" x14ac:dyDescent="0.2"/>
    <row r="1030" s="1" customFormat="1" ht="11.25" x14ac:dyDescent="0.2"/>
    <row r="1031" s="1" customFormat="1" ht="11.25" x14ac:dyDescent="0.2"/>
    <row r="1032" s="1" customFormat="1" ht="11.25" x14ac:dyDescent="0.2"/>
    <row r="1033" s="1" customFormat="1" ht="11.25" x14ac:dyDescent="0.2"/>
    <row r="1034" s="1" customFormat="1" ht="11.25" x14ac:dyDescent="0.2"/>
    <row r="1035" s="1" customFormat="1" ht="11.25" x14ac:dyDescent="0.2"/>
    <row r="1036" s="1" customFormat="1" ht="11.25" x14ac:dyDescent="0.2"/>
    <row r="1037" s="1" customFormat="1" ht="11.25" x14ac:dyDescent="0.2"/>
    <row r="1038" s="1" customFormat="1" ht="11.25" x14ac:dyDescent="0.2"/>
    <row r="1039" s="1" customFormat="1" ht="11.25" x14ac:dyDescent="0.2"/>
    <row r="1040" s="1" customFormat="1" ht="11.25" x14ac:dyDescent="0.2"/>
    <row r="1041" s="1" customFormat="1" ht="11.25" x14ac:dyDescent="0.2"/>
    <row r="1042" s="1" customFormat="1" ht="11.25" x14ac:dyDescent="0.2"/>
    <row r="1043" s="1" customFormat="1" ht="11.25" x14ac:dyDescent="0.2"/>
    <row r="1044" s="1" customFormat="1" ht="11.25" x14ac:dyDescent="0.2"/>
    <row r="1045" s="1" customFormat="1" ht="11.25" x14ac:dyDescent="0.2"/>
    <row r="1046" s="1" customFormat="1" ht="11.25" x14ac:dyDescent="0.2"/>
    <row r="1047" s="1" customFormat="1" ht="11.25" x14ac:dyDescent="0.2"/>
    <row r="1048" s="1" customFormat="1" ht="11.25" x14ac:dyDescent="0.2"/>
    <row r="1049" s="1" customFormat="1" ht="11.25" x14ac:dyDescent="0.2"/>
    <row r="1050" s="1" customFormat="1" ht="11.25" x14ac:dyDescent="0.2"/>
    <row r="1051" s="1" customFormat="1" ht="11.25" x14ac:dyDescent="0.2"/>
    <row r="1052" s="1" customFormat="1" ht="11.25" x14ac:dyDescent="0.2"/>
    <row r="1053" s="1" customFormat="1" ht="11.25" x14ac:dyDescent="0.2"/>
    <row r="1054" s="1" customFormat="1" ht="11.25" x14ac:dyDescent="0.2"/>
    <row r="1055" s="1" customFormat="1" ht="11.25" x14ac:dyDescent="0.2"/>
    <row r="1056" s="1" customFormat="1" ht="11.25" x14ac:dyDescent="0.2"/>
    <row r="1057" s="1" customFormat="1" ht="11.25" x14ac:dyDescent="0.2"/>
    <row r="1058" s="1" customFormat="1" ht="11.25" x14ac:dyDescent="0.2"/>
    <row r="1059" s="1" customFormat="1" ht="11.25" x14ac:dyDescent="0.2"/>
    <row r="1060" s="1" customFormat="1" ht="11.25" x14ac:dyDescent="0.2"/>
    <row r="1061" s="1" customFormat="1" ht="11.25" x14ac:dyDescent="0.2"/>
    <row r="1062" s="1" customFormat="1" ht="11.25" x14ac:dyDescent="0.2"/>
    <row r="1063" s="1" customFormat="1" ht="11.25" x14ac:dyDescent="0.2"/>
    <row r="1064" s="1" customFormat="1" ht="11.25" x14ac:dyDescent="0.2"/>
    <row r="1065" s="1" customFormat="1" ht="11.25" x14ac:dyDescent="0.2"/>
    <row r="1066" s="1" customFormat="1" ht="11.25" x14ac:dyDescent="0.2"/>
    <row r="1067" s="1" customFormat="1" ht="11.25" x14ac:dyDescent="0.2"/>
    <row r="1068" s="1" customFormat="1" ht="11.25" x14ac:dyDescent="0.2"/>
    <row r="1069" s="1" customFormat="1" ht="11.25" x14ac:dyDescent="0.2"/>
    <row r="1070" s="1" customFormat="1" ht="11.25" x14ac:dyDescent="0.2"/>
    <row r="1071" s="1" customFormat="1" ht="11.25" x14ac:dyDescent="0.2"/>
    <row r="1072" s="1" customFormat="1" ht="11.25" x14ac:dyDescent="0.2"/>
    <row r="1073" s="1" customFormat="1" ht="11.25" x14ac:dyDescent="0.2"/>
    <row r="1074" s="1" customFormat="1" ht="11.25" x14ac:dyDescent="0.2"/>
    <row r="1075" s="1" customFormat="1" ht="11.25" x14ac:dyDescent="0.2"/>
    <row r="1076" s="1" customFormat="1" ht="11.25" x14ac:dyDescent="0.2"/>
    <row r="1077" s="1" customFormat="1" ht="11.25" x14ac:dyDescent="0.2"/>
    <row r="1078" s="1" customFormat="1" ht="11.25" x14ac:dyDescent="0.2"/>
    <row r="1079" s="1" customFormat="1" ht="11.25" x14ac:dyDescent="0.2"/>
    <row r="1080" s="1" customFormat="1" ht="11.25" x14ac:dyDescent="0.2"/>
    <row r="1081" s="1" customFormat="1" ht="11.25" x14ac:dyDescent="0.2"/>
    <row r="1082" s="1" customFormat="1" ht="11.25" x14ac:dyDescent="0.2"/>
    <row r="1083" s="1" customFormat="1" ht="11.25" x14ac:dyDescent="0.2"/>
    <row r="1084" s="1" customFormat="1" ht="11.25" x14ac:dyDescent="0.2"/>
    <row r="1085" s="1" customFormat="1" ht="11.25" x14ac:dyDescent="0.2"/>
    <row r="1086" s="1" customFormat="1" ht="11.25" x14ac:dyDescent="0.2"/>
    <row r="1087" s="1" customFormat="1" ht="11.25" x14ac:dyDescent="0.2"/>
    <row r="1088" s="1" customFormat="1" ht="11.25" x14ac:dyDescent="0.2"/>
    <row r="1089" s="1" customFormat="1" ht="11.25" x14ac:dyDescent="0.2"/>
    <row r="1090" s="1" customFormat="1" ht="11.25" x14ac:dyDescent="0.2"/>
    <row r="1091" s="1" customFormat="1" ht="11.25" x14ac:dyDescent="0.2"/>
    <row r="1092" s="1" customFormat="1" ht="11.25" x14ac:dyDescent="0.2"/>
    <row r="1093" s="1" customFormat="1" ht="11.25" x14ac:dyDescent="0.2"/>
    <row r="1094" s="1" customFormat="1" ht="11.25" x14ac:dyDescent="0.2"/>
    <row r="1095" s="1" customFormat="1" ht="11.25" x14ac:dyDescent="0.2"/>
    <row r="1096" s="1" customFormat="1" ht="11.25" x14ac:dyDescent="0.2"/>
    <row r="1097" s="1" customFormat="1" ht="11.25" x14ac:dyDescent="0.2"/>
    <row r="1098" s="1" customFormat="1" ht="11.25" x14ac:dyDescent="0.2"/>
    <row r="1099" s="1" customFormat="1" ht="11.25" x14ac:dyDescent="0.2"/>
    <row r="1100" s="1" customFormat="1" ht="11.25" x14ac:dyDescent="0.2"/>
    <row r="1101" s="1" customFormat="1" ht="11.25" x14ac:dyDescent="0.2"/>
    <row r="1102" s="1" customFormat="1" ht="11.25" x14ac:dyDescent="0.2"/>
    <row r="1103" s="1" customFormat="1" ht="11.25" x14ac:dyDescent="0.2"/>
    <row r="1104" s="1" customFormat="1" ht="11.25" x14ac:dyDescent="0.2"/>
    <row r="1105" s="1" customFormat="1" ht="11.25" x14ac:dyDescent="0.2"/>
    <row r="1106" s="1" customFormat="1" ht="11.25" x14ac:dyDescent="0.2"/>
    <row r="1107" s="1" customFormat="1" ht="11.25" x14ac:dyDescent="0.2"/>
    <row r="1108" s="1" customFormat="1" ht="11.25" x14ac:dyDescent="0.2"/>
    <row r="1109" s="1" customFormat="1" ht="11.25" x14ac:dyDescent="0.2"/>
    <row r="1110" s="1" customFormat="1" ht="11.25" x14ac:dyDescent="0.2"/>
    <row r="1111" s="1" customFormat="1" ht="11.25" x14ac:dyDescent="0.2"/>
    <row r="1112" s="1" customFormat="1" ht="11.25" x14ac:dyDescent="0.2"/>
    <row r="1113" s="1" customFormat="1" ht="11.25" x14ac:dyDescent="0.2"/>
    <row r="1114" s="1" customFormat="1" ht="11.25" x14ac:dyDescent="0.2"/>
    <row r="1115" s="1" customFormat="1" ht="11.25" x14ac:dyDescent="0.2"/>
    <row r="1116" s="1" customFormat="1" ht="11.25" x14ac:dyDescent="0.2"/>
    <row r="1117" s="1" customFormat="1" ht="11.25" x14ac:dyDescent="0.2"/>
    <row r="1118" s="1" customFormat="1" ht="11.25" x14ac:dyDescent="0.2"/>
    <row r="1119" s="1" customFormat="1" ht="11.25" x14ac:dyDescent="0.2"/>
    <row r="1120" s="1" customFormat="1" ht="11.25" x14ac:dyDescent="0.2"/>
    <row r="1121" s="1" customFormat="1" ht="11.25" x14ac:dyDescent="0.2"/>
    <row r="1122" s="1" customFormat="1" ht="11.25" x14ac:dyDescent="0.2"/>
    <row r="1123" s="1" customFormat="1" ht="11.25" x14ac:dyDescent="0.2"/>
    <row r="1124" s="1" customFormat="1" ht="11.25" x14ac:dyDescent="0.2"/>
    <row r="1125" s="1" customFormat="1" ht="11.25" x14ac:dyDescent="0.2"/>
    <row r="1126" s="1" customFormat="1" ht="11.25" x14ac:dyDescent="0.2"/>
    <row r="1127" s="1" customFormat="1" ht="11.25" x14ac:dyDescent="0.2"/>
    <row r="1128" s="1" customFormat="1" ht="11.25" x14ac:dyDescent="0.2"/>
    <row r="1129" s="1" customFormat="1" ht="11.25" x14ac:dyDescent="0.2"/>
    <row r="1130" s="1" customFormat="1" ht="11.25" x14ac:dyDescent="0.2"/>
    <row r="1131" s="1" customFormat="1" ht="11.25" x14ac:dyDescent="0.2"/>
    <row r="1132" s="1" customFormat="1" ht="11.25" x14ac:dyDescent="0.2"/>
    <row r="1133" s="1" customFormat="1" ht="11.25" x14ac:dyDescent="0.2"/>
    <row r="1134" s="1" customFormat="1" ht="11.25" x14ac:dyDescent="0.2"/>
    <row r="1135" s="1" customFormat="1" ht="11.25" x14ac:dyDescent="0.2"/>
    <row r="1136" s="1" customFormat="1" ht="11.25" x14ac:dyDescent="0.2"/>
    <row r="1137" s="1" customFormat="1" ht="11.25" x14ac:dyDescent="0.2"/>
    <row r="1138" s="1" customFormat="1" ht="11.25" x14ac:dyDescent="0.2"/>
    <row r="1139" s="1" customFormat="1" ht="11.25" x14ac:dyDescent="0.2"/>
    <row r="1140" s="1" customFormat="1" ht="11.25" x14ac:dyDescent="0.2"/>
    <row r="1141" s="1" customFormat="1" ht="11.25" x14ac:dyDescent="0.2"/>
    <row r="1142" s="1" customFormat="1" ht="11.25" x14ac:dyDescent="0.2"/>
    <row r="1143" s="1" customFormat="1" ht="11.25" x14ac:dyDescent="0.2"/>
    <row r="1144" s="1" customFormat="1" ht="11.25" x14ac:dyDescent="0.2"/>
    <row r="1145" s="1" customFormat="1" ht="11.25" x14ac:dyDescent="0.2"/>
    <row r="1146" s="1" customFormat="1" ht="11.25" x14ac:dyDescent="0.2"/>
    <row r="1147" s="1" customFormat="1" ht="11.25" x14ac:dyDescent="0.2"/>
    <row r="1148" s="1" customFormat="1" ht="11.25" x14ac:dyDescent="0.2"/>
    <row r="1149" s="1" customFormat="1" ht="11.25" x14ac:dyDescent="0.2"/>
    <row r="1150" s="1" customFormat="1" ht="11.25" x14ac:dyDescent="0.2"/>
    <row r="1151" s="1" customFormat="1" ht="11.25" x14ac:dyDescent="0.2"/>
    <row r="1152" s="1" customFormat="1" ht="11.25" x14ac:dyDescent="0.2"/>
    <row r="1153" s="1" customFormat="1" ht="11.25" x14ac:dyDescent="0.2"/>
    <row r="1154" s="1" customFormat="1" ht="11.25" x14ac:dyDescent="0.2"/>
    <row r="1155" s="1" customFormat="1" ht="11.25" x14ac:dyDescent="0.2"/>
    <row r="1156" s="1" customFormat="1" ht="11.25" x14ac:dyDescent="0.2"/>
    <row r="1157" s="1" customFormat="1" ht="11.25" x14ac:dyDescent="0.2"/>
    <row r="1158" s="1" customFormat="1" ht="11.25" x14ac:dyDescent="0.2"/>
    <row r="1159" s="1" customFormat="1" ht="11.25" x14ac:dyDescent="0.2"/>
    <row r="1160" s="1" customFormat="1" ht="11.25" x14ac:dyDescent="0.2"/>
    <row r="1161" s="1" customFormat="1" ht="11.25" x14ac:dyDescent="0.2"/>
    <row r="1162" s="1" customFormat="1" ht="11.25" x14ac:dyDescent="0.2"/>
    <row r="1163" s="1" customFormat="1" ht="11.25" x14ac:dyDescent="0.2"/>
    <row r="1164" s="1" customFormat="1" ht="11.25" x14ac:dyDescent="0.2"/>
    <row r="1165" s="1" customFormat="1" ht="11.25" x14ac:dyDescent="0.2"/>
    <row r="1166" s="1" customFormat="1" ht="11.25" x14ac:dyDescent="0.2"/>
    <row r="1167" s="1" customFormat="1" ht="11.25" x14ac:dyDescent="0.2"/>
    <row r="1168" s="1" customFormat="1" ht="11.25" x14ac:dyDescent="0.2"/>
    <row r="1169" s="1" customFormat="1" ht="11.25" x14ac:dyDescent="0.2"/>
    <row r="1170" s="1" customFormat="1" ht="11.25" x14ac:dyDescent="0.2"/>
    <row r="1171" s="1" customFormat="1" ht="11.25" x14ac:dyDescent="0.2"/>
    <row r="1172" s="1" customFormat="1" ht="11.25" x14ac:dyDescent="0.2"/>
    <row r="1173" s="1" customFormat="1" ht="11.25" x14ac:dyDescent="0.2"/>
    <row r="1174" s="1" customFormat="1" ht="11.25" x14ac:dyDescent="0.2"/>
    <row r="1175" s="1" customFormat="1" ht="11.25" x14ac:dyDescent="0.2"/>
    <row r="1176" s="1" customFormat="1" ht="11.25" x14ac:dyDescent="0.2"/>
    <row r="1177" s="1" customFormat="1" ht="11.25" x14ac:dyDescent="0.2"/>
    <row r="1178" s="1" customFormat="1" ht="11.25" x14ac:dyDescent="0.2"/>
    <row r="1179" s="1" customFormat="1" ht="11.25" x14ac:dyDescent="0.2"/>
    <row r="1180" s="1" customFormat="1" ht="11.25" x14ac:dyDescent="0.2"/>
    <row r="1181" s="1" customFormat="1" ht="11.25" x14ac:dyDescent="0.2"/>
    <row r="1182" s="1" customFormat="1" ht="11.25" x14ac:dyDescent="0.2"/>
    <row r="1183" s="1" customFormat="1" ht="11.25" x14ac:dyDescent="0.2"/>
    <row r="1184" s="1" customFormat="1" ht="11.25" x14ac:dyDescent="0.2"/>
    <row r="1185" s="1" customFormat="1" ht="11.25" x14ac:dyDescent="0.2"/>
    <row r="1186" s="1" customFormat="1" ht="11.25" x14ac:dyDescent="0.2"/>
    <row r="1187" s="1" customFormat="1" ht="11.25" x14ac:dyDescent="0.2"/>
    <row r="1188" s="1" customFormat="1" ht="11.25" x14ac:dyDescent="0.2"/>
    <row r="1189" s="1" customFormat="1" ht="11.25" x14ac:dyDescent="0.2"/>
    <row r="1190" s="1" customFormat="1" ht="11.25" x14ac:dyDescent="0.2"/>
    <row r="1191" s="1" customFormat="1" ht="11.25" x14ac:dyDescent="0.2"/>
    <row r="1192" s="1" customFormat="1" ht="11.25" x14ac:dyDescent="0.2"/>
    <row r="1193" s="1" customFormat="1" ht="11.25" x14ac:dyDescent="0.2"/>
    <row r="1194" s="1" customFormat="1" ht="11.25" x14ac:dyDescent="0.2"/>
    <row r="1195" s="1" customFormat="1" ht="11.25" x14ac:dyDescent="0.2"/>
    <row r="1196" s="1" customFormat="1" ht="11.25" x14ac:dyDescent="0.2"/>
    <row r="1197" s="1" customFormat="1" ht="11.25" x14ac:dyDescent="0.2"/>
    <row r="1198" s="1" customFormat="1" ht="11.25" x14ac:dyDescent="0.2"/>
    <row r="1199" s="1" customFormat="1" ht="11.25" x14ac:dyDescent="0.2"/>
    <row r="1200" s="1" customFormat="1" ht="11.25" x14ac:dyDescent="0.2"/>
    <row r="1201" s="1" customFormat="1" ht="11.25" x14ac:dyDescent="0.2"/>
    <row r="1202" s="1" customFormat="1" ht="11.25" x14ac:dyDescent="0.2"/>
    <row r="1203" s="1" customFormat="1" ht="11.25" x14ac:dyDescent="0.2"/>
    <row r="1204" s="1" customFormat="1" ht="11.25" x14ac:dyDescent="0.2"/>
    <row r="1205" s="1" customFormat="1" ht="11.25" x14ac:dyDescent="0.2"/>
    <row r="1206" s="1" customFormat="1" ht="11.25" x14ac:dyDescent="0.2"/>
    <row r="1207" s="1" customFormat="1" ht="11.25" x14ac:dyDescent="0.2"/>
    <row r="1208" s="1" customFormat="1" ht="11.25" x14ac:dyDescent="0.2"/>
    <row r="1209" s="1" customFormat="1" ht="11.25" x14ac:dyDescent="0.2"/>
    <row r="1210" s="1" customFormat="1" ht="11.25" x14ac:dyDescent="0.2"/>
    <row r="1211" s="1" customFormat="1" ht="11.25" x14ac:dyDescent="0.2"/>
    <row r="1212" s="1" customFormat="1" ht="11.25" x14ac:dyDescent="0.2"/>
    <row r="1213" s="1" customFormat="1" ht="11.25" x14ac:dyDescent="0.2"/>
    <row r="1214" s="1" customFormat="1" ht="11.25" x14ac:dyDescent="0.2"/>
    <row r="1215" s="1" customFormat="1" ht="11.25" x14ac:dyDescent="0.2"/>
    <row r="1216" s="1" customFormat="1" ht="11.25" x14ac:dyDescent="0.2"/>
    <row r="1217" s="1" customFormat="1" ht="11.25" x14ac:dyDescent="0.2"/>
    <row r="1218" s="1" customFormat="1" ht="11.25" x14ac:dyDescent="0.2"/>
    <row r="1219" s="1" customFormat="1" ht="11.25" x14ac:dyDescent="0.2"/>
    <row r="1220" s="1" customFormat="1" ht="11.25" x14ac:dyDescent="0.2"/>
    <row r="1221" s="1" customFormat="1" ht="11.25" x14ac:dyDescent="0.2"/>
  </sheetData>
  <mergeCells count="17">
    <mergeCell ref="A53:M53"/>
    <mergeCell ref="A52:M52"/>
    <mergeCell ref="A1:M1"/>
    <mergeCell ref="A227:M227"/>
    <mergeCell ref="A172:M172"/>
    <mergeCell ref="A171:M171"/>
    <mergeCell ref="A112:M112"/>
    <mergeCell ref="A111:M111"/>
    <mergeCell ref="A114:M114"/>
    <mergeCell ref="A174:M174"/>
    <mergeCell ref="A338:M338"/>
    <mergeCell ref="A337:M337"/>
    <mergeCell ref="A284:M284"/>
    <mergeCell ref="A285:M285"/>
    <mergeCell ref="A228:M228"/>
    <mergeCell ref="A233:M233"/>
    <mergeCell ref="A286:M286"/>
  </mergeCells>
  <phoneticPr fontId="0" type="noConversion"/>
  <pageMargins left="0.45" right="0.45" top="0.75" bottom="0.75" header="0.3" footer="0.3"/>
  <pageSetup scale="76" fitToHeight="0" orientation="landscape" r:id="rId1"/>
  <headerFooter alignWithMargins="0"/>
  <rowBreaks count="5" manualBreakCount="5">
    <brk id="54" max="12" man="1"/>
    <brk id="112" max="12" man="1"/>
    <brk id="172" max="12" man="1"/>
    <brk id="231" max="12" man="1"/>
    <brk id="28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RURALCITIES</vt:lpstr>
      <vt:lpstr>RURALCITIES!Print_Area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Knold</dc:creator>
  <cp:lastModifiedBy>DTSAdmin</cp:lastModifiedBy>
  <cp:lastPrinted>2017-09-20T23:37:37Z</cp:lastPrinted>
  <dcterms:created xsi:type="dcterms:W3CDTF">2002-12-13T05:34:28Z</dcterms:created>
  <dcterms:modified xsi:type="dcterms:W3CDTF">2017-09-20T23:40:08Z</dcterms:modified>
</cp:coreProperties>
</file>