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TABLE 2" sheetId="1" r:id="rId1"/>
  </sheets>
  <definedNames>
    <definedName name="_xlnm.Print_Area" localSheetId="0">'TABLE 2'!$A$1:$N$31</definedName>
  </definedNames>
  <calcPr fullCalcOnLoad="1"/>
</workbook>
</file>

<file path=xl/sharedStrings.xml><?xml version="1.0" encoding="utf-8"?>
<sst xmlns="http://schemas.openxmlformats.org/spreadsheetml/2006/main" count="31" uniqueCount="31">
  <si>
    <t>TABLE 2.  EMPLOYEES ON NONAGRICULTURAL PAYROLLS IN UTAH</t>
  </si>
  <si>
    <t xml:space="preserve"> Average</t>
  </si>
  <si>
    <t xml:space="preserve"> January</t>
  </si>
  <si>
    <t xml:space="preserve"> February</t>
  </si>
  <si>
    <t xml:space="preserve">  March</t>
  </si>
  <si>
    <t xml:space="preserve">  April</t>
  </si>
  <si>
    <t xml:space="preserve">   May</t>
  </si>
  <si>
    <t xml:space="preserve">   June</t>
  </si>
  <si>
    <t xml:space="preserve">  July </t>
  </si>
  <si>
    <t xml:space="preserve"> August</t>
  </si>
  <si>
    <t xml:space="preserve"> September</t>
  </si>
  <si>
    <t xml:space="preserve"> October</t>
  </si>
  <si>
    <t>November</t>
  </si>
  <si>
    <t>December</t>
  </si>
  <si>
    <t>Total</t>
  </si>
  <si>
    <t>Mining</t>
  </si>
  <si>
    <t>Construction</t>
  </si>
  <si>
    <t>Manufacturing</t>
  </si>
  <si>
    <t>Information</t>
  </si>
  <si>
    <t>Financial Activities</t>
  </si>
  <si>
    <t>Leisure &amp; Hospitality</t>
  </si>
  <si>
    <t>Other Services</t>
  </si>
  <si>
    <t>Government</t>
  </si>
  <si>
    <t xml:space="preserve">   Federal</t>
  </si>
  <si>
    <t xml:space="preserve">   State</t>
  </si>
  <si>
    <t xml:space="preserve">   Local</t>
  </si>
  <si>
    <t xml:space="preserve">Trade, Transportation &amp; Utilities </t>
  </si>
  <si>
    <t>Professional &amp; Business Svcs</t>
  </si>
  <si>
    <t>Education &amp; Health Svcs</t>
  </si>
  <si>
    <t xml:space="preserve">                             BY NAICS SECTOR AND MONTH 2006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</si>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</sst>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"/>
  </numFmts>
  <fonts count="4">
    <font>
      <sz val="12"/>
      <name val="Arial"/>
      <family val="0"/>
    </font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3" fontId="0" fillId="0" borderId="0" xfId="0" applyAlignment="1">
      <alignment/>
    </xf>
    <xf numFmtId="7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7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3" fontId="1" fillId="0" borderId="0" xfId="0" applyFont="1" applyAlignment="1">
      <alignment/>
    </xf>
    <xf numFmtId="166" fontId="2" fillId="0" borderId="0" xfId="0" applyNumberFormat="1" applyFont="1" applyAlignment="1">
      <alignment/>
    </xf>
    <xf numFmtId="3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3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20.3359375" style="0" customWidth="1"/>
    <col min="2" max="2" width="7.77734375" style="0" customWidth="1"/>
    <col min="3" max="3" width="6.88671875" style="0" customWidth="1"/>
    <col min="4" max="4" width="7.10546875" style="0" customWidth="1"/>
    <col min="5" max="5" width="6.88671875" style="0" customWidth="1"/>
    <col min="6" max="6" width="6.77734375" style="0" customWidth="1"/>
    <col min="7" max="8" width="6.6640625" style="0" customWidth="1"/>
    <col min="9" max="9" width="6.77734375" style="0" customWidth="1"/>
    <col min="10" max="10" width="6.6640625" style="0" customWidth="1"/>
    <col min="11" max="11" width="7.99609375" style="0" customWidth="1"/>
    <col min="12" max="12" width="6.88671875" style="0" bestFit="1" customWidth="1"/>
    <col min="13" max="13" width="7.10546875" style="0" bestFit="1" customWidth="1"/>
    <col min="14" max="14" width="7.21484375" style="0" bestFit="1" customWidth="1"/>
    <col min="15" max="15" width="7.21484375" style="0" customWidth="1"/>
    <col min="16" max="23" width="7.99609375" style="0" customWidth="1"/>
    <col min="24" max="24" width="8.4453125" style="0" customWidth="1"/>
    <col min="25" max="26" width="7.99609375" style="0" customWidth="1"/>
    <col min="27" max="27" width="6.10546875" style="0" customWidth="1"/>
    <col min="28" max="28" width="7.99609375" style="0" customWidth="1"/>
    <col min="29" max="29" width="8.5546875" style="0" customWidth="1"/>
    <col min="30" max="32" width="7.99609375" style="0" customWidth="1"/>
    <col min="33" max="33" width="8.6640625" style="0" customWidth="1"/>
    <col min="34" max="16384" width="7.99609375" style="0" customWidth="1"/>
  </cols>
  <sheetData>
    <row r="1" s="6" customFormat="1" ht="12">
      <c r="D1" s="6" t="s">
        <v>0</v>
      </c>
    </row>
    <row r="2" s="6" customFormat="1" ht="12">
      <c r="D2" s="6" t="s">
        <v>29</v>
      </c>
    </row>
    <row r="3" s="6" customFormat="1" ht="12"/>
    <row r="4" s="6" customFormat="1" ht="12"/>
    <row r="5" s="6" customFormat="1" ht="12"/>
    <row r="6" spans="2:14" s="6" customFormat="1" ht="12"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</row>
    <row r="7" s="6" customFormat="1" ht="12"/>
    <row r="8" s="6" customFormat="1" ht="12"/>
    <row r="9" spans="1:17" s="6" customFormat="1" ht="12">
      <c r="A9" s="6" t="s">
        <v>14</v>
      </c>
      <c r="B9" s="6">
        <f>SUM(C9:N9)/12</f>
        <v>1203913.5833333333</v>
      </c>
      <c r="C9" s="6">
        <f>C10+C11+C12+C13+C14+C15+C16+C17+C18+C19+C20</f>
        <v>1162264</v>
      </c>
      <c r="D9" s="6">
        <f>D10+D11+D12+D13+D14+D15+D16+D17+D18+D19+D20</f>
        <v>1170903</v>
      </c>
      <c r="E9" s="6">
        <v>1181860</v>
      </c>
      <c r="F9" s="6">
        <v>1193216</v>
      </c>
      <c r="G9" s="6">
        <v>1196307</v>
      </c>
      <c r="H9" s="6">
        <v>1211124</v>
      </c>
      <c r="I9" s="6">
        <v>1199671</v>
      </c>
      <c r="J9" s="6">
        <v>1208369</v>
      </c>
      <c r="K9" s="6">
        <v>1222629</v>
      </c>
      <c r="L9" s="6">
        <f>L10+L11+L12+L13+L14+L15+L16+L17+L18+L19+L20</f>
        <v>1222957</v>
      </c>
      <c r="M9" s="6">
        <f>M10+M11+M12+M13+M14+M15+M16+M17+M18+M19+M20</f>
        <v>1234334</v>
      </c>
      <c r="N9" s="6">
        <f>N10+N11+N12+N13+N14+N15+N16+N17+N18+N19+N20</f>
        <v>1243329</v>
      </c>
      <c r="P9" s="14"/>
      <c r="Q9" s="14"/>
    </row>
    <row r="10" spans="1:17" s="6" customFormat="1" ht="12">
      <c r="A10" s="6" t="s">
        <v>15</v>
      </c>
      <c r="B10" s="6">
        <v>10024</v>
      </c>
      <c r="C10" s="14">
        <v>8961</v>
      </c>
      <c r="D10" s="14">
        <v>9136</v>
      </c>
      <c r="E10" s="14">
        <v>9355</v>
      </c>
      <c r="F10" s="14">
        <v>9663</v>
      </c>
      <c r="G10" s="14">
        <v>9829</v>
      </c>
      <c r="H10" s="14">
        <v>10133</v>
      </c>
      <c r="I10" s="14">
        <v>10373</v>
      </c>
      <c r="J10" s="14">
        <v>10421</v>
      </c>
      <c r="K10" s="14">
        <v>10436</v>
      </c>
      <c r="L10" s="14">
        <v>10566</v>
      </c>
      <c r="M10" s="14">
        <v>10612</v>
      </c>
      <c r="N10" s="14">
        <v>10745</v>
      </c>
      <c r="P10" s="14"/>
      <c r="Q10" s="14"/>
    </row>
    <row r="11" spans="1:35" s="6" customFormat="1" ht="12">
      <c r="A11" s="6" t="s">
        <v>16</v>
      </c>
      <c r="B11" s="6">
        <v>95164</v>
      </c>
      <c r="C11" s="14">
        <v>82909</v>
      </c>
      <c r="D11" s="14">
        <v>84477</v>
      </c>
      <c r="E11" s="14">
        <v>87127</v>
      </c>
      <c r="F11" s="14">
        <v>90441</v>
      </c>
      <c r="G11" s="14">
        <v>94585</v>
      </c>
      <c r="H11" s="14">
        <v>98322</v>
      </c>
      <c r="I11" s="14">
        <v>99102</v>
      </c>
      <c r="J11" s="14">
        <v>101190</v>
      </c>
      <c r="K11" s="14">
        <v>101495</v>
      </c>
      <c r="L11" s="14">
        <v>100764</v>
      </c>
      <c r="M11" s="14">
        <v>100776</v>
      </c>
      <c r="N11" s="14">
        <v>100186</v>
      </c>
      <c r="P11" s="14"/>
      <c r="Q11" s="14"/>
      <c r="Y11" s="7"/>
      <c r="Z11" s="8"/>
      <c r="AA11" s="7"/>
      <c r="AC11" s="7"/>
      <c r="AD11" s="8"/>
      <c r="AE11" s="7"/>
      <c r="AG11" s="7"/>
      <c r="AH11" s="8"/>
      <c r="AI11" s="7"/>
    </row>
    <row r="12" spans="1:35" s="6" customFormat="1" ht="12">
      <c r="A12" s="6" t="s">
        <v>17</v>
      </c>
      <c r="B12" s="6">
        <v>123064</v>
      </c>
      <c r="C12" s="14">
        <v>120003</v>
      </c>
      <c r="D12" s="14">
        <v>120752</v>
      </c>
      <c r="E12" s="14">
        <v>121350</v>
      </c>
      <c r="F12" s="14">
        <v>121910</v>
      </c>
      <c r="G12" s="14">
        <v>122520</v>
      </c>
      <c r="H12" s="14">
        <v>123394</v>
      </c>
      <c r="I12" s="14">
        <v>123311</v>
      </c>
      <c r="J12" s="14">
        <v>123901</v>
      </c>
      <c r="K12" s="14">
        <v>123999</v>
      </c>
      <c r="L12" s="14">
        <v>124375</v>
      </c>
      <c r="M12" s="14">
        <v>125192</v>
      </c>
      <c r="N12" s="14">
        <v>125824</v>
      </c>
      <c r="P12" s="14"/>
      <c r="Q12" s="14"/>
      <c r="Y12" s="7"/>
      <c r="Z12" s="8"/>
      <c r="AA12" s="7"/>
      <c r="AC12" s="7"/>
      <c r="AD12" s="8"/>
      <c r="AE12" s="7"/>
      <c r="AG12" s="7"/>
      <c r="AH12" s="8"/>
      <c r="AI12" s="7"/>
    </row>
    <row r="13" spans="1:35" s="6" customFormat="1" ht="12">
      <c r="A13" s="6" t="s">
        <v>26</v>
      </c>
      <c r="B13" s="6">
        <v>234797</v>
      </c>
      <c r="C13" s="14">
        <f>3965+43277+136975+44426</f>
        <v>228643</v>
      </c>
      <c r="D13" s="14">
        <f>3996+43577+135754+44643</f>
        <v>227970</v>
      </c>
      <c r="E13" s="14">
        <f>4004+43799+136895+44725</f>
        <v>229423</v>
      </c>
      <c r="F13" s="14">
        <f>4028+43989+136870+44755</f>
        <v>229642</v>
      </c>
      <c r="G13" s="14">
        <f>4095+44504+137948+44690</f>
        <v>231237</v>
      </c>
      <c r="H13" s="14">
        <f>4095+44981+139447+44957</f>
        <v>233480</v>
      </c>
      <c r="I13" s="14">
        <f>4062+44852+140216+45086</f>
        <v>234216</v>
      </c>
      <c r="J13" s="14">
        <f>4042+45006+141793+45518</f>
        <v>236359</v>
      </c>
      <c r="K13" s="14">
        <f>4021+45141+141890+45833</f>
        <v>236885</v>
      </c>
      <c r="L13" s="14">
        <f>4054+45232+142670+45641</f>
        <v>237597</v>
      </c>
      <c r="M13" s="14">
        <f>4058+45505+148425+46018</f>
        <v>244006</v>
      </c>
      <c r="N13" s="14">
        <f>4044+45835+150887+46917</f>
        <v>247683</v>
      </c>
      <c r="P13" s="14"/>
      <c r="Q13" s="14"/>
      <c r="Y13" s="7"/>
      <c r="Z13" s="8"/>
      <c r="AA13" s="7"/>
      <c r="AC13" s="7"/>
      <c r="AD13" s="8"/>
      <c r="AE13" s="7"/>
      <c r="AG13" s="7"/>
      <c r="AH13" s="8"/>
      <c r="AI13" s="7"/>
    </row>
    <row r="14" spans="1:35" s="6" customFormat="1" ht="12">
      <c r="A14" s="6" t="s">
        <v>18</v>
      </c>
      <c r="B14" s="6">
        <v>32541</v>
      </c>
      <c r="C14" s="14">
        <v>31613</v>
      </c>
      <c r="D14" s="14">
        <v>31591</v>
      </c>
      <c r="E14" s="14">
        <v>31668</v>
      </c>
      <c r="F14" s="14">
        <v>32189</v>
      </c>
      <c r="G14" s="14">
        <v>33183</v>
      </c>
      <c r="H14" s="14">
        <v>33414</v>
      </c>
      <c r="I14" s="14">
        <v>32610</v>
      </c>
      <c r="J14" s="14">
        <v>32935</v>
      </c>
      <c r="K14" s="14">
        <v>32718</v>
      </c>
      <c r="L14" s="14">
        <v>32576</v>
      </c>
      <c r="M14" s="14">
        <v>33104</v>
      </c>
      <c r="N14" s="14">
        <v>32731</v>
      </c>
      <c r="P14" s="14"/>
      <c r="Q14" s="14"/>
      <c r="Y14" s="9"/>
      <c r="Z14" s="8"/>
      <c r="AA14" s="7"/>
      <c r="AC14" s="7"/>
      <c r="AD14" s="8"/>
      <c r="AE14" s="7"/>
      <c r="AG14" s="7"/>
      <c r="AH14" s="8"/>
      <c r="AI14" s="7"/>
    </row>
    <row r="15" spans="1:35" s="6" customFormat="1" ht="12">
      <c r="A15" s="6" t="s">
        <v>19</v>
      </c>
      <c r="B15" s="6">
        <v>71469</v>
      </c>
      <c r="C15" s="14">
        <f>51992+16934</f>
        <v>68926</v>
      </c>
      <c r="D15" s="14">
        <f>52562+17104</f>
        <v>69666</v>
      </c>
      <c r="E15" s="14">
        <f>52916+17232</f>
        <v>70148</v>
      </c>
      <c r="F15" s="14">
        <f>53357+17302</f>
        <v>70659</v>
      </c>
      <c r="G15" s="14">
        <f>53514+17351</f>
        <v>70865</v>
      </c>
      <c r="H15" s="14">
        <f>53707+17670</f>
        <v>71377</v>
      </c>
      <c r="I15" s="14">
        <f>53950+17674</f>
        <v>71624</v>
      </c>
      <c r="J15" s="14">
        <f>54015+17864</f>
        <v>71879</v>
      </c>
      <c r="K15" s="14">
        <f>54151+17680</f>
        <v>71831</v>
      </c>
      <c r="L15" s="14">
        <f>54628+18038</f>
        <v>72666</v>
      </c>
      <c r="M15" s="14">
        <f>54990+18130</f>
        <v>73120</v>
      </c>
      <c r="N15" s="14">
        <f>55528+18667</f>
        <v>74195</v>
      </c>
      <c r="P15" s="14"/>
      <c r="Q15" s="14"/>
      <c r="Y15" s="7"/>
      <c r="Z15" s="8"/>
      <c r="AA15" s="7"/>
      <c r="AC15" s="7"/>
      <c r="AD15" s="8"/>
      <c r="AE15" s="7"/>
      <c r="AG15" s="7"/>
      <c r="AH15" s="8"/>
      <c r="AI15" s="7"/>
    </row>
    <row r="16" spans="1:35" s="6" customFormat="1" ht="12">
      <c r="A16" s="6" t="s">
        <v>27</v>
      </c>
      <c r="B16" s="6">
        <v>154834</v>
      </c>
      <c r="C16" s="14">
        <f>57608+18890+70531</f>
        <v>147029</v>
      </c>
      <c r="D16" s="14">
        <f>58720+19114+70618</f>
        <v>148452</v>
      </c>
      <c r="E16" s="14">
        <f>59515+19225+70973</f>
        <v>149713</v>
      </c>
      <c r="F16" s="14">
        <f>60572+19205+72603</f>
        <v>152380</v>
      </c>
      <c r="G16" s="14">
        <f>60241+19353+74427</f>
        <v>154021</v>
      </c>
      <c r="H16" s="14">
        <f>61045+19540+76028</f>
        <v>156613</v>
      </c>
      <c r="I16" s="14">
        <f>60928+19469+76720</f>
        <v>157117</v>
      </c>
      <c r="J16" s="14">
        <f>61502+19508+77204</f>
        <v>158214</v>
      </c>
      <c r="K16" s="14">
        <f>61690+19443+76655</f>
        <v>157788</v>
      </c>
      <c r="L16" s="14">
        <f>62385+19477+75856</f>
        <v>157718</v>
      </c>
      <c r="M16" s="14">
        <f>62944+19629+76317</f>
        <v>158890</v>
      </c>
      <c r="N16" s="14">
        <f>63701+19606+76324</f>
        <v>159631</v>
      </c>
      <c r="P16" s="14"/>
      <c r="Q16" s="14"/>
      <c r="Y16" s="7"/>
      <c r="Z16" s="8"/>
      <c r="AA16" s="7"/>
      <c r="AC16" s="7"/>
      <c r="AD16" s="8"/>
      <c r="AE16" s="7"/>
      <c r="AG16" s="7"/>
      <c r="AH16" s="8"/>
      <c r="AI16" s="7"/>
    </row>
    <row r="17" spans="1:35" s="6" customFormat="1" ht="12">
      <c r="A17" s="6" t="s">
        <v>28</v>
      </c>
      <c r="B17" s="6">
        <v>134410</v>
      </c>
      <c r="C17" s="14">
        <f>30856+101675</f>
        <v>132531</v>
      </c>
      <c r="D17" s="14">
        <f>31214+102323</f>
        <v>133537</v>
      </c>
      <c r="E17" s="14">
        <f>31431+102992</f>
        <v>134423</v>
      </c>
      <c r="F17" s="14">
        <f>31706+103097</f>
        <v>134803</v>
      </c>
      <c r="G17" s="14">
        <f>27336+103884</f>
        <v>131220</v>
      </c>
      <c r="H17" s="14">
        <f>27414+104302</f>
        <v>131716</v>
      </c>
      <c r="I17" s="14">
        <f>26272+103884</f>
        <v>130156</v>
      </c>
      <c r="J17" s="14">
        <f>27003+104867</f>
        <v>131870</v>
      </c>
      <c r="K17" s="14">
        <f>31371+105268</f>
        <v>136639</v>
      </c>
      <c r="L17" s="14">
        <f>32450+105283</f>
        <v>137733</v>
      </c>
      <c r="M17" s="14">
        <f>32798+105910</f>
        <v>138708</v>
      </c>
      <c r="N17" s="14">
        <f>32793+106465</f>
        <v>139258</v>
      </c>
      <c r="P17" s="14"/>
      <c r="Q17" s="14"/>
      <c r="Y17" s="7"/>
      <c r="Z17" s="8"/>
      <c r="AA17" s="7"/>
      <c r="AC17" s="7"/>
      <c r="AD17" s="8"/>
      <c r="AE17" s="7"/>
      <c r="AG17" s="7"/>
      <c r="AH17" s="8"/>
      <c r="AI17" s="7"/>
    </row>
    <row r="18" spans="1:35" s="6" customFormat="1" ht="12">
      <c r="A18" s="6" t="s">
        <v>20</v>
      </c>
      <c r="B18" s="6">
        <v>108477</v>
      </c>
      <c r="C18" s="14">
        <f>16881+87539</f>
        <v>104420</v>
      </c>
      <c r="D18" s="14">
        <f>17141+88532</f>
        <v>105673</v>
      </c>
      <c r="E18" s="14">
        <f>17201+90498</f>
        <v>107699</v>
      </c>
      <c r="F18" s="14">
        <f>18594+90978</f>
        <v>109572</v>
      </c>
      <c r="G18" s="14">
        <f>16354+91010</f>
        <v>107364</v>
      </c>
      <c r="H18" s="14">
        <f>17998+92322</f>
        <v>110320</v>
      </c>
      <c r="I18" s="14">
        <f>18288+92497</f>
        <v>110785</v>
      </c>
      <c r="J18" s="14">
        <f>18496+93078</f>
        <v>111574</v>
      </c>
      <c r="K18" s="14">
        <f>16969+92591</f>
        <v>109560</v>
      </c>
      <c r="L18" s="14">
        <f>15820+90956</f>
        <v>106776</v>
      </c>
      <c r="M18" s="14">
        <f>16113+90708</f>
        <v>106821</v>
      </c>
      <c r="N18" s="14">
        <f>18084+92331</f>
        <v>110415</v>
      </c>
      <c r="P18" s="14"/>
      <c r="Q18" s="14"/>
      <c r="Y18" s="7"/>
      <c r="Z18" s="8"/>
      <c r="AA18" s="7"/>
      <c r="AC18" s="7"/>
      <c r="AD18" s="8"/>
      <c r="AE18" s="7"/>
      <c r="AG18" s="7"/>
      <c r="AH18" s="8"/>
      <c r="AI18" s="7"/>
    </row>
    <row r="19" spans="1:35" s="6" customFormat="1" ht="12">
      <c r="A19" s="6" t="s">
        <v>21</v>
      </c>
      <c r="B19" s="6">
        <v>34651</v>
      </c>
      <c r="C19" s="14">
        <f>32977+192</f>
        <v>33169</v>
      </c>
      <c r="D19" s="14">
        <f>33192+217</f>
        <v>33409</v>
      </c>
      <c r="E19" s="14">
        <f>33773+270</f>
        <v>34043</v>
      </c>
      <c r="F19" s="14">
        <f>33685+441</f>
        <v>34126</v>
      </c>
      <c r="G19" s="14">
        <f>34159+480</f>
        <v>34639</v>
      </c>
      <c r="H19" s="14">
        <f>34769+475</f>
        <v>35244</v>
      </c>
      <c r="I19" s="14">
        <f>35359+212</f>
        <v>35571</v>
      </c>
      <c r="J19" s="14">
        <f>35425+244</f>
        <v>35669</v>
      </c>
      <c r="K19" s="14">
        <f>35043+257</f>
        <v>35300</v>
      </c>
      <c r="L19" s="14">
        <f>34585+122</f>
        <v>34707</v>
      </c>
      <c r="M19" s="14">
        <f>34549+120</f>
        <v>34669</v>
      </c>
      <c r="N19" s="14">
        <f>34952+116</f>
        <v>35068</v>
      </c>
      <c r="P19" s="14"/>
      <c r="Q19" s="14"/>
      <c r="Y19" s="7"/>
      <c r="Z19" s="8"/>
      <c r="AA19" s="7"/>
      <c r="AC19" s="7"/>
      <c r="AD19" s="8"/>
      <c r="AE19" s="7"/>
      <c r="AG19" s="7"/>
      <c r="AH19" s="8"/>
      <c r="AI19" s="7"/>
    </row>
    <row r="20" spans="1:35" s="6" customFormat="1" ht="12">
      <c r="A20" s="6" t="s">
        <v>22</v>
      </c>
      <c r="B20" s="6">
        <v>204483</v>
      </c>
      <c r="C20" s="14">
        <f>C21+C22+C23</f>
        <v>204060</v>
      </c>
      <c r="D20" s="14">
        <f>D21+D22+D23</f>
        <v>206240</v>
      </c>
      <c r="E20" s="14">
        <f aca="true" t="shared" si="0" ref="E20:M20">E21+E22+E23</f>
        <v>206895</v>
      </c>
      <c r="F20" s="14">
        <f t="shared" si="0"/>
        <v>207795</v>
      </c>
      <c r="G20" s="14">
        <f t="shared" si="0"/>
        <v>206564</v>
      </c>
      <c r="H20" s="14">
        <f t="shared" si="0"/>
        <v>207105</v>
      </c>
      <c r="I20" s="14">
        <f t="shared" si="0"/>
        <v>191389</v>
      </c>
      <c r="J20" s="14">
        <f t="shared" si="0"/>
        <v>194268</v>
      </c>
      <c r="K20" s="14">
        <f t="shared" si="0"/>
        <v>205978</v>
      </c>
      <c r="L20" s="14">
        <f t="shared" si="0"/>
        <v>207479</v>
      </c>
      <c r="M20" s="14">
        <f t="shared" si="0"/>
        <v>208436</v>
      </c>
      <c r="N20" s="14">
        <f>N21+N22+N23</f>
        <v>207593</v>
      </c>
      <c r="P20" s="14"/>
      <c r="Q20" s="14"/>
      <c r="Y20" s="7"/>
      <c r="Z20" s="8"/>
      <c r="AA20" s="7"/>
      <c r="AC20" s="7"/>
      <c r="AD20" s="8"/>
      <c r="AE20" s="7"/>
      <c r="AG20" s="7"/>
      <c r="AH20" s="8"/>
      <c r="AI20" s="7"/>
    </row>
    <row r="21" spans="1:35" s="6" customFormat="1" ht="12">
      <c r="A21" s="6" t="s">
        <v>23</v>
      </c>
      <c r="B21" s="6">
        <v>35859</v>
      </c>
      <c r="C21" s="6">
        <v>34771</v>
      </c>
      <c r="D21" s="6">
        <v>35380</v>
      </c>
      <c r="E21" s="6">
        <v>35668</v>
      </c>
      <c r="F21" s="6">
        <v>35846</v>
      </c>
      <c r="G21" s="6">
        <v>36322</v>
      </c>
      <c r="H21" s="6">
        <v>36904</v>
      </c>
      <c r="I21" s="6">
        <v>37146</v>
      </c>
      <c r="J21" s="6">
        <v>37048</v>
      </c>
      <c r="K21" s="6">
        <v>35869</v>
      </c>
      <c r="L21" s="6">
        <v>35364</v>
      </c>
      <c r="M21" s="6">
        <v>35276</v>
      </c>
      <c r="N21" s="6">
        <v>34721</v>
      </c>
      <c r="P21" s="14"/>
      <c r="Q21" s="14"/>
      <c r="Y21" s="10"/>
      <c r="AA21" s="10"/>
      <c r="AC21" s="10"/>
      <c r="AE21" s="7"/>
      <c r="AG21" s="10"/>
      <c r="AH21" s="8"/>
      <c r="AI21" s="10"/>
    </row>
    <row r="22" spans="1:35" s="6" customFormat="1" ht="12">
      <c r="A22" s="6" t="s">
        <v>24</v>
      </c>
      <c r="B22" s="6">
        <f>SUM(C22:N22)/12</f>
        <v>62675.416666666664</v>
      </c>
      <c r="C22" s="6">
        <v>62945</v>
      </c>
      <c r="D22" s="6">
        <v>63539</v>
      </c>
      <c r="E22" s="6">
        <v>63810</v>
      </c>
      <c r="F22" s="6">
        <v>63837</v>
      </c>
      <c r="G22" s="6">
        <v>60780</v>
      </c>
      <c r="H22" s="6">
        <v>60814</v>
      </c>
      <c r="I22" s="6">
        <v>59995</v>
      </c>
      <c r="J22" s="6">
        <v>59831</v>
      </c>
      <c r="K22" s="6">
        <v>63467</v>
      </c>
      <c r="L22" s="6">
        <v>64107</v>
      </c>
      <c r="M22" s="6">
        <v>64529</v>
      </c>
      <c r="N22" s="6">
        <v>64451</v>
      </c>
      <c r="P22" s="14"/>
      <c r="Q22" s="14"/>
      <c r="Y22" s="7"/>
      <c r="Z22" s="8"/>
      <c r="AA22" s="7"/>
      <c r="AB22" s="7"/>
      <c r="AC22" s="7"/>
      <c r="AD22" s="8"/>
      <c r="AE22" s="7"/>
      <c r="AF22" s="7"/>
      <c r="AG22" s="7"/>
      <c r="AH22" s="8"/>
      <c r="AI22" s="7"/>
    </row>
    <row r="23" spans="1:31" s="6" customFormat="1" ht="12">
      <c r="A23" s="6" t="s">
        <v>25</v>
      </c>
      <c r="B23" s="6">
        <f>SUM(C23:N23)/12</f>
        <v>105948.5</v>
      </c>
      <c r="C23" s="6">
        <v>106344</v>
      </c>
      <c r="D23" s="6">
        <v>107321</v>
      </c>
      <c r="E23" s="6">
        <v>107417</v>
      </c>
      <c r="F23" s="6">
        <v>108112</v>
      </c>
      <c r="G23" s="6">
        <v>109462</v>
      </c>
      <c r="H23" s="6">
        <v>109387</v>
      </c>
      <c r="I23" s="6">
        <v>94248</v>
      </c>
      <c r="J23" s="6">
        <v>97389</v>
      </c>
      <c r="K23" s="6">
        <v>106642</v>
      </c>
      <c r="L23" s="6">
        <v>108008</v>
      </c>
      <c r="M23" s="6">
        <v>108631</v>
      </c>
      <c r="N23" s="6">
        <v>108421</v>
      </c>
      <c r="P23" s="14"/>
      <c r="Q23" s="14"/>
      <c r="AE23" s="7"/>
    </row>
    <row r="24" s="6" customFormat="1" ht="12"/>
    <row r="25" s="6" customFormat="1" ht="12"/>
    <row r="26" s="13" customFormat="1" ht="12"/>
    <row r="27" s="6" customFormat="1" ht="12"/>
    <row r="28" s="6" customFormat="1" ht="12"/>
    <row r="29" spans="26:31" s="6" customFormat="1" ht="12">
      <c r="Z29" s="8"/>
      <c r="AA29" s="7"/>
      <c r="AD29" s="8"/>
      <c r="AE29" s="7"/>
    </row>
    <row r="30" spans="25:35" s="6" customFormat="1" ht="12">
      <c r="Y30" s="7"/>
      <c r="Z30" s="8"/>
      <c r="AA30" s="7"/>
      <c r="AC30" s="7"/>
      <c r="AD30" s="8"/>
      <c r="AE30" s="7"/>
      <c r="AG30" s="7"/>
      <c r="AH30" s="11"/>
      <c r="AI30" s="7"/>
    </row>
    <row r="31" spans="1:35" s="6" customFormat="1" ht="12.75">
      <c r="A31" s="12" t="s">
        <v>30</v>
      </c>
      <c r="Y31" s="7"/>
      <c r="Z31" s="8"/>
      <c r="AA31" s="7"/>
      <c r="AC31" s="7"/>
      <c r="AD31" s="8"/>
      <c r="AE31" s="7"/>
      <c r="AG31" s="7"/>
      <c r="AH31" s="11"/>
      <c r="AI31" s="7"/>
    </row>
    <row r="32" spans="25:35" ht="15">
      <c r="Y32" s="2"/>
      <c r="Z32" s="3"/>
      <c r="AA32" s="2"/>
      <c r="AC32" s="2"/>
      <c r="AD32" s="3"/>
      <c r="AE32" s="2"/>
      <c r="AG32" s="2"/>
      <c r="AH32" s="5"/>
      <c r="AI32" s="2"/>
    </row>
    <row r="33" spans="2:35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Y33" s="2"/>
      <c r="Z33" s="3"/>
      <c r="AA33" s="2"/>
      <c r="AC33" s="2"/>
      <c r="AD33" s="3"/>
      <c r="AE33" s="2"/>
      <c r="AG33" s="2"/>
      <c r="AH33" s="5"/>
      <c r="AI33" s="2"/>
    </row>
    <row r="34" spans="2:35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Y34" s="2"/>
      <c r="Z34" s="3"/>
      <c r="AA34" s="2"/>
      <c r="AC34" s="2"/>
      <c r="AD34" s="3"/>
      <c r="AE34" s="2"/>
      <c r="AG34" s="2"/>
      <c r="AH34" s="5"/>
      <c r="AI34" s="2"/>
    </row>
    <row r="35" spans="2:35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Y35" s="2"/>
      <c r="Z35" s="3"/>
      <c r="AA35" s="2"/>
      <c r="AC35" s="2"/>
      <c r="AD35" s="3"/>
      <c r="AE35" s="2"/>
      <c r="AG35" s="2"/>
      <c r="AH35" s="5"/>
      <c r="AI35" s="2"/>
    </row>
    <row r="36" spans="25:35" ht="15">
      <c r="Y36" s="2"/>
      <c r="Z36" s="3"/>
      <c r="AA36" s="2"/>
      <c r="AC36" s="2"/>
      <c r="AD36" s="3"/>
      <c r="AE36" s="2"/>
      <c r="AG36" s="2"/>
      <c r="AH36" s="5"/>
      <c r="AI36" s="2"/>
    </row>
    <row r="37" spans="25:35" ht="15">
      <c r="Y37" s="2"/>
      <c r="Z37" s="3"/>
      <c r="AA37" s="2"/>
      <c r="AC37" s="2"/>
      <c r="AD37" s="3"/>
      <c r="AE37" s="2"/>
      <c r="AG37" s="2"/>
      <c r="AH37" s="5"/>
      <c r="AI37" s="2"/>
    </row>
    <row r="38" spans="25:35" ht="15">
      <c r="Y38" s="2"/>
      <c r="Z38" s="3"/>
      <c r="AA38" s="2"/>
      <c r="AC38" s="4"/>
      <c r="AD38" s="3"/>
      <c r="AE38" s="2"/>
      <c r="AG38" s="2"/>
      <c r="AH38" s="5"/>
      <c r="AI38" s="2"/>
    </row>
    <row r="39" spans="25:35" ht="15">
      <c r="Y39" s="2"/>
      <c r="Z39" s="3"/>
      <c r="AA39" s="2"/>
      <c r="AC39" s="4"/>
      <c r="AD39" s="3"/>
      <c r="AE39" s="2"/>
      <c r="AG39" s="2"/>
      <c r="AH39" s="5"/>
      <c r="AI39" s="2"/>
    </row>
    <row r="40" spans="25:35" ht="15">
      <c r="Y40" s="2"/>
      <c r="Z40" s="3"/>
      <c r="AA40" s="2"/>
      <c r="AC40" s="4"/>
      <c r="AD40" s="3"/>
      <c r="AE40" s="2"/>
      <c r="AG40" s="2"/>
      <c r="AH40" s="5"/>
      <c r="AI40" s="2"/>
    </row>
    <row r="41" spans="25:35" ht="15">
      <c r="Y41" s="2"/>
      <c r="Z41" s="3"/>
      <c r="AA41" s="2"/>
      <c r="AC41" s="4"/>
      <c r="AD41" s="3"/>
      <c r="AE41" s="2"/>
      <c r="AG41" s="2"/>
      <c r="AH41" s="5"/>
      <c r="AI41" s="2"/>
    </row>
    <row r="42" spans="25:35" ht="15">
      <c r="Y42" s="1"/>
      <c r="Z42" s="3"/>
      <c r="AA42" s="1"/>
      <c r="AC42" s="1"/>
      <c r="AD42" s="3"/>
      <c r="AE42" s="1"/>
      <c r="AG42" s="1"/>
      <c r="AH42" s="5"/>
      <c r="AI42" s="1"/>
    </row>
    <row r="43" spans="25:35" ht="15">
      <c r="Y43" s="2"/>
      <c r="Z43" s="3"/>
      <c r="AA43" s="2"/>
      <c r="AC43" s="2"/>
      <c r="AD43" s="3"/>
      <c r="AE43" s="2"/>
      <c r="AG43" s="2"/>
      <c r="AH43" s="5"/>
      <c r="AI43" s="2"/>
    </row>
    <row r="69" spans="25:35" ht="15">
      <c r="Y69" s="2"/>
      <c r="Z69" s="3"/>
      <c r="AA69" s="2"/>
      <c r="AC69" s="2"/>
      <c r="AD69" s="3"/>
      <c r="AE69" s="2"/>
      <c r="AG69" s="2"/>
      <c r="AH69" s="3"/>
      <c r="AI69" s="2"/>
    </row>
    <row r="70" spans="25:35" ht="15">
      <c r="Y70" s="2"/>
      <c r="Z70" s="3"/>
      <c r="AA70" s="2"/>
      <c r="AC70" s="2"/>
      <c r="AD70" s="3"/>
      <c r="AE70" s="2"/>
      <c r="AG70" s="2"/>
      <c r="AH70" s="3"/>
      <c r="AI70" s="2"/>
    </row>
    <row r="71" spans="25:35" ht="15">
      <c r="Y71" s="2"/>
      <c r="Z71" s="3"/>
      <c r="AA71" s="2"/>
      <c r="AC71" s="2"/>
      <c r="AD71" s="3"/>
      <c r="AE71" s="2"/>
      <c r="AG71" s="2"/>
      <c r="AH71" s="3"/>
      <c r="AI71" s="2"/>
    </row>
    <row r="72" spans="25:35" ht="15">
      <c r="Y72" s="2"/>
      <c r="Z72" s="3"/>
      <c r="AA72" s="2"/>
      <c r="AC72" s="2"/>
      <c r="AD72" s="3"/>
      <c r="AE72" s="2"/>
      <c r="AG72" s="2"/>
      <c r="AH72" s="3"/>
      <c r="AI72" s="2"/>
    </row>
    <row r="73" spans="25:35" ht="15">
      <c r="Y73" s="2"/>
      <c r="Z73" s="3"/>
      <c r="AA73" s="2"/>
      <c r="AC73" s="2"/>
      <c r="AD73" s="3"/>
      <c r="AE73" s="2"/>
      <c r="AG73" s="2"/>
      <c r="AH73" s="3"/>
      <c r="AI73" s="2"/>
    </row>
    <row r="74" spans="25:35" ht="15">
      <c r="Y74" s="2"/>
      <c r="Z74" s="3"/>
      <c r="AA74" s="2"/>
      <c r="AC74" s="2"/>
      <c r="AD74" s="3"/>
      <c r="AE74" s="2"/>
      <c r="AG74" s="2"/>
      <c r="AH74" s="3"/>
      <c r="AI74" s="2"/>
    </row>
    <row r="75" spans="25:35" ht="15">
      <c r="Y75" s="2"/>
      <c r="Z75" s="3"/>
      <c r="AA75" s="2"/>
      <c r="AC75" s="2"/>
      <c r="AD75" s="3"/>
      <c r="AE75" s="2"/>
      <c r="AG75" s="2"/>
      <c r="AH75" s="3"/>
      <c r="AI75" s="2"/>
    </row>
    <row r="76" spans="25:35" ht="15">
      <c r="Y76" s="2"/>
      <c r="Z76" s="3"/>
      <c r="AA76" s="2"/>
      <c r="AC76" s="2"/>
      <c r="AD76" s="3"/>
      <c r="AE76" s="2"/>
      <c r="AG76" s="2"/>
      <c r="AH76" s="3"/>
      <c r="AI76" s="2"/>
    </row>
    <row r="77" spans="25:35" ht="15">
      <c r="Y77" s="2"/>
      <c r="Z77" s="3"/>
      <c r="AA77" s="2"/>
      <c r="AC77" s="2"/>
      <c r="AD77" s="3"/>
      <c r="AE77" s="2"/>
      <c r="AG77" s="2"/>
      <c r="AH77" s="3"/>
      <c r="AI77" s="2"/>
    </row>
    <row r="78" spans="25:35" ht="15">
      <c r="Y78" s="2"/>
      <c r="Z78" s="3"/>
      <c r="AA78" s="2"/>
      <c r="AC78" s="2"/>
      <c r="AD78" s="3"/>
      <c r="AE78" s="2"/>
      <c r="AG78" s="2"/>
      <c r="AH78" s="3"/>
      <c r="AI78" s="2"/>
    </row>
    <row r="79" spans="25:35" ht="15">
      <c r="Y79" s="2"/>
      <c r="Z79" s="3"/>
      <c r="AA79" s="2"/>
      <c r="AC79" s="2"/>
      <c r="AD79" s="3"/>
      <c r="AE79" s="2"/>
      <c r="AG79" s="2"/>
      <c r="AH79" s="3"/>
      <c r="AI79" s="2"/>
    </row>
    <row r="80" spans="25:35" ht="15">
      <c r="Y80" s="2"/>
      <c r="Z80" s="3"/>
      <c r="AA80" s="2"/>
      <c r="AC80" s="2"/>
      <c r="AD80" s="3"/>
      <c r="AE80" s="2"/>
      <c r="AG80" s="2"/>
      <c r="AH80" s="3"/>
      <c r="AI80" s="2"/>
    </row>
    <row r="81" spans="25:35" ht="15">
      <c r="Y81" s="2"/>
      <c r="Z81" s="3"/>
      <c r="AA81" s="2"/>
      <c r="AC81" s="2"/>
      <c r="AD81" s="3"/>
      <c r="AE81" s="2"/>
      <c r="AG81" s="2"/>
      <c r="AH81" s="3"/>
      <c r="AI81" s="2"/>
    </row>
    <row r="82" spans="25:35" ht="15">
      <c r="Y82" s="2"/>
      <c r="Z82" s="3"/>
      <c r="AA82" s="2"/>
      <c r="AC82" s="2"/>
      <c r="AD82" s="3"/>
      <c r="AE82" s="2"/>
      <c r="AG82" s="2"/>
      <c r="AH82" s="3"/>
      <c r="AI82" s="2"/>
    </row>
    <row r="90" spans="25:35" ht="15">
      <c r="Y90" s="4"/>
      <c r="Z90" s="5"/>
      <c r="AA90" s="4"/>
      <c r="AB90" s="4"/>
      <c r="AC90" s="4"/>
      <c r="AD90" s="5"/>
      <c r="AE90" s="4"/>
      <c r="AF90" s="4"/>
      <c r="AG90" s="4"/>
      <c r="AH90" s="5"/>
      <c r="AI90" s="4"/>
    </row>
    <row r="91" spans="25:35" ht="15">
      <c r="Y91" s="4"/>
      <c r="Z91" s="5"/>
      <c r="AA91" s="4"/>
      <c r="AB91" s="4"/>
      <c r="AC91" s="4"/>
      <c r="AD91" s="5"/>
      <c r="AE91" s="4"/>
      <c r="AF91" s="4"/>
      <c r="AG91" s="4"/>
      <c r="AH91" s="5"/>
      <c r="AI91" s="4"/>
    </row>
    <row r="92" spans="25:35" ht="15">
      <c r="Y92" s="4"/>
      <c r="Z92" s="5"/>
      <c r="AA92" s="4"/>
      <c r="AB92" s="4"/>
      <c r="AC92" s="4"/>
      <c r="AD92" s="5"/>
      <c r="AE92" s="4"/>
      <c r="AF92" s="4"/>
      <c r="AG92" s="4"/>
      <c r="AH92" s="5"/>
      <c r="AI92" s="4"/>
    </row>
    <row r="93" spans="25:35" ht="15">
      <c r="Y93" s="4"/>
      <c r="Z93" s="5"/>
      <c r="AA93" s="4"/>
      <c r="AB93" s="4"/>
      <c r="AC93" s="4"/>
      <c r="AD93" s="5"/>
      <c r="AE93" s="4"/>
      <c r="AF93" s="4"/>
      <c r="AG93" s="4"/>
      <c r="AH93" s="5"/>
      <c r="AI93" s="4"/>
    </row>
    <row r="94" spans="25:35" ht="15">
      <c r="Y94" s="4"/>
      <c r="Z94" s="5"/>
      <c r="AA94" s="4"/>
      <c r="AB94" s="4"/>
      <c r="AC94" s="4"/>
      <c r="AD94" s="5"/>
      <c r="AE94" s="4"/>
      <c r="AF94" s="4"/>
      <c r="AG94" s="4"/>
      <c r="AH94" s="5"/>
      <c r="AI94" s="4"/>
    </row>
    <row r="95" spans="25:35" ht="15">
      <c r="Y95" s="4"/>
      <c r="Z95" s="5"/>
      <c r="AA95" s="4"/>
      <c r="AB95" s="4"/>
      <c r="AC95" s="4"/>
      <c r="AD95" s="5"/>
      <c r="AE95" s="4"/>
      <c r="AF95" s="4"/>
      <c r="AG95" s="4"/>
      <c r="AH95" s="5"/>
      <c r="AI95" s="4"/>
    </row>
    <row r="96" spans="25:35" ht="15">
      <c r="Y96" s="4"/>
      <c r="Z96" s="5"/>
      <c r="AA96" s="4"/>
      <c r="AB96" s="4"/>
      <c r="AC96" s="4"/>
      <c r="AD96" s="5"/>
      <c r="AE96" s="4"/>
      <c r="AF96" s="4"/>
      <c r="AG96" s="4"/>
      <c r="AH96" s="5"/>
      <c r="AI96" s="4"/>
    </row>
    <row r="97" spans="25:35" ht="15">
      <c r="Y97" s="4"/>
      <c r="Z97" s="5"/>
      <c r="AA97" s="4"/>
      <c r="AB97" s="4"/>
      <c r="AC97" s="4"/>
      <c r="AD97" s="5"/>
      <c r="AE97" s="4"/>
      <c r="AF97" s="4"/>
      <c r="AG97" s="4"/>
      <c r="AH97" s="5"/>
      <c r="AI97" s="4"/>
    </row>
    <row r="98" spans="25:35" ht="15">
      <c r="Y98" s="4"/>
      <c r="Z98" s="5"/>
      <c r="AA98" s="4"/>
      <c r="AB98" s="4"/>
      <c r="AC98" s="4"/>
      <c r="AD98" s="5"/>
      <c r="AE98" s="4"/>
      <c r="AF98" s="4"/>
      <c r="AG98" s="4"/>
      <c r="AH98" s="5"/>
      <c r="AI98" s="4"/>
    </row>
    <row r="99" spans="25:35" ht="15">
      <c r="Y99" s="4"/>
      <c r="Z99" s="5"/>
      <c r="AA99" s="4"/>
      <c r="AB99" s="4"/>
      <c r="AC99" s="4"/>
      <c r="AD99" s="5"/>
      <c r="AE99" s="4"/>
      <c r="AF99" s="4"/>
      <c r="AG99" s="4"/>
      <c r="AH99" s="5"/>
      <c r="AI99" s="4"/>
    </row>
    <row r="100" spans="25:35" ht="15">
      <c r="Y100" s="4"/>
      <c r="Z100" s="5"/>
      <c r="AA100" s="4"/>
      <c r="AB100" s="4"/>
      <c r="AC100" s="4"/>
      <c r="AD100" s="5"/>
      <c r="AE100" s="4"/>
      <c r="AF100" s="4"/>
      <c r="AG100" s="4"/>
      <c r="AH100" s="5"/>
      <c r="AI100" s="4"/>
    </row>
    <row r="101" spans="25:35" ht="15">
      <c r="Y101" s="4"/>
      <c r="Z101" s="5"/>
      <c r="AA101" s="4"/>
      <c r="AB101" s="4"/>
      <c r="AC101" s="4"/>
      <c r="AD101" s="5"/>
      <c r="AE101" s="4"/>
      <c r="AF101" s="4"/>
      <c r="AG101" s="4"/>
      <c r="AH101" s="5"/>
      <c r="AI101" s="4"/>
    </row>
    <row r="102" spans="25:35" ht="15">
      <c r="Y102" s="4"/>
      <c r="Z102" s="5"/>
      <c r="AA102" s="4"/>
      <c r="AB102" s="4"/>
      <c r="AC102" s="4"/>
      <c r="AD102" s="5"/>
      <c r="AE102" s="4"/>
      <c r="AF102" s="4"/>
      <c r="AG102" s="4"/>
      <c r="AH102" s="5"/>
      <c r="AI102" s="4"/>
    </row>
    <row r="103" spans="25:35" ht="15">
      <c r="Y103" s="4"/>
      <c r="Z103" s="5"/>
      <c r="AA103" s="4"/>
      <c r="AB103" s="4"/>
      <c r="AC103" s="4"/>
      <c r="AD103" s="5"/>
      <c r="AE103" s="4"/>
      <c r="AF103" s="4"/>
      <c r="AG103" s="4"/>
      <c r="AH103" s="5"/>
      <c r="AI103" s="4"/>
    </row>
    <row r="129" spans="25:31" ht="15">
      <c r="Y129" s="2"/>
      <c r="Z129" s="3"/>
      <c r="AA129" s="2"/>
      <c r="AC129" s="2"/>
      <c r="AD129" s="3"/>
      <c r="AE129" s="2"/>
    </row>
    <row r="130" spans="25:31" ht="15">
      <c r="Y130" s="2"/>
      <c r="Z130" s="3"/>
      <c r="AA130" s="2"/>
      <c r="AC130" s="2"/>
      <c r="AD130" s="3"/>
      <c r="AE130" s="2"/>
    </row>
    <row r="131" spans="25:31" ht="15">
      <c r="Y131" s="2"/>
      <c r="Z131" s="3"/>
      <c r="AA131" s="2"/>
      <c r="AC131" s="2"/>
      <c r="AD131" s="3"/>
      <c r="AE131" s="2"/>
    </row>
    <row r="132" spans="25:31" ht="15">
      <c r="Y132" s="2"/>
      <c r="Z132" s="3"/>
      <c r="AA132" s="2"/>
      <c r="AC132" s="2"/>
      <c r="AD132" s="3"/>
      <c r="AE132" s="2"/>
    </row>
    <row r="133" spans="25:31" ht="15">
      <c r="Y133" s="2"/>
      <c r="Z133" s="3"/>
      <c r="AA133" s="2"/>
      <c r="AC133" s="2"/>
      <c r="AD133" s="3"/>
      <c r="AE133" s="2"/>
    </row>
    <row r="134" spans="25:31" ht="15">
      <c r="Y134" s="2"/>
      <c r="Z134" s="3"/>
      <c r="AA134" s="2"/>
      <c r="AC134" s="2"/>
      <c r="AD134" s="3"/>
      <c r="AE134" s="2"/>
    </row>
    <row r="135" spans="25:31" ht="15">
      <c r="Y135" s="2"/>
      <c r="Z135" s="3"/>
      <c r="AA135" s="2"/>
      <c r="AC135" s="2"/>
      <c r="AD135" s="3"/>
      <c r="AE135" s="2"/>
    </row>
    <row r="136" spans="25:31" ht="15">
      <c r="Y136" s="2"/>
      <c r="Z136" s="3"/>
      <c r="AA136" s="2"/>
      <c r="AC136" s="2"/>
      <c r="AD136" s="3"/>
      <c r="AE136" s="2"/>
    </row>
    <row r="137" spans="25:31" ht="15">
      <c r="Y137" s="2"/>
      <c r="Z137" s="3"/>
      <c r="AA137" s="2"/>
      <c r="AC137" s="2"/>
      <c r="AD137" s="3"/>
      <c r="AE137" s="2"/>
    </row>
    <row r="138" spans="25:31" ht="15">
      <c r="Y138" s="2"/>
      <c r="Z138" s="3"/>
      <c r="AA138" s="2"/>
      <c r="AC138" s="2"/>
      <c r="AD138" s="3"/>
      <c r="AE138" s="2"/>
    </row>
    <row r="139" spans="25:31" ht="15">
      <c r="Y139" s="2"/>
      <c r="Z139" s="3"/>
      <c r="AA139" s="2"/>
      <c r="AC139" s="2"/>
      <c r="AD139" s="3"/>
      <c r="AE139" s="2"/>
    </row>
    <row r="140" spans="25:31" ht="15">
      <c r="Y140" s="2"/>
      <c r="Z140" s="3"/>
      <c r="AA140" s="2"/>
      <c r="AC140" s="2"/>
      <c r="AD140" s="3"/>
      <c r="AE140" s="2"/>
    </row>
    <row r="141" spans="25:31" ht="15">
      <c r="Y141" s="1"/>
      <c r="Z141" s="3"/>
      <c r="AA141" s="1"/>
      <c r="AC141" s="1"/>
      <c r="AD141" s="3"/>
      <c r="AE141" s="1"/>
    </row>
    <row r="142" spans="25:31" ht="15">
      <c r="Y142" s="2"/>
      <c r="Z142" s="3"/>
      <c r="AA142" s="2"/>
      <c r="AC142" s="2"/>
      <c r="AD142" s="3"/>
      <c r="AE142" s="2"/>
    </row>
    <row r="143" ht="15">
      <c r="AC143" s="1"/>
    </row>
  </sheetData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2007-10-02T19:25:55Z</cp:lastPrinted>
  <dcterms:created xsi:type="dcterms:W3CDTF">2003-06-09T19:57:43Z</dcterms:created>
  <dcterms:modified xsi:type="dcterms:W3CDTF">2007-10-02T19:26:42Z</dcterms:modified>
  <cp:category/>
  <cp:version/>
  <cp:contentType/>
  <cp:contentStatus/>
</cp:coreProperties>
</file>