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225" windowWidth="12120" windowHeight="6120" activeTab="0"/>
  </bookViews>
  <sheets>
    <sheet name="2005_two_digit" sheetId="1" r:id="rId1"/>
  </sheets>
  <definedNames>
    <definedName name="_xlnm.Print_Area" localSheetId="0">'2005_two_digit'!$B$1:$F$530</definedName>
  </definedNames>
  <calcPr fullCalcOnLoad="1"/>
</workbook>
</file>

<file path=xl/sharedStrings.xml><?xml version="1.0" encoding="utf-8"?>
<sst xmlns="http://schemas.openxmlformats.org/spreadsheetml/2006/main" count="497" uniqueCount="432">
  <si>
    <t xml:space="preserve">        6222 Psychiatric &amp; substance abuse hospitals</t>
  </si>
  <si>
    <t xml:space="preserve">        6223 Other hospitals</t>
  </si>
  <si>
    <t xml:space="preserve">     623 Nursing &amp; residential care facilities</t>
  </si>
  <si>
    <t xml:space="preserve">        6231 Nursing care facilities</t>
  </si>
  <si>
    <t xml:space="preserve">        6232 Residential mental health facilities</t>
  </si>
  <si>
    <t xml:space="preserve">        6233 Community care facilities for the elderly</t>
  </si>
  <si>
    <t xml:space="preserve">        6239 Other residential care facilities</t>
  </si>
  <si>
    <t xml:space="preserve">     624 Social assistance</t>
  </si>
  <si>
    <t xml:space="preserve">        6241 Individual &amp; family services</t>
  </si>
  <si>
    <t xml:space="preserve">        6242 Emergency &amp; other relief services</t>
  </si>
  <si>
    <t xml:space="preserve">        6243 Vocational rehabilitation services</t>
  </si>
  <si>
    <t xml:space="preserve">        6244 Child day care services</t>
  </si>
  <si>
    <t xml:space="preserve">        7111 Performing arts companies</t>
  </si>
  <si>
    <t xml:space="preserve">        7112 Spectator sports</t>
  </si>
  <si>
    <t xml:space="preserve">        7113 Promoters of performing arts &amp; sports</t>
  </si>
  <si>
    <t xml:space="preserve">        7114 Agents &amp; managers for public figures</t>
  </si>
  <si>
    <t xml:space="preserve">        7115 Independent artists, writers &amp; performers</t>
  </si>
  <si>
    <t xml:space="preserve">     712 Museums, historical sites, zoos &amp; parks</t>
  </si>
  <si>
    <t xml:space="preserve">        7131 Amusement parks &amp; arcades</t>
  </si>
  <si>
    <t xml:space="preserve">     721 Accommodation</t>
  </si>
  <si>
    <t xml:space="preserve">        7211 Traveler accommodation</t>
  </si>
  <si>
    <t xml:space="preserve">        7212 RV parks &amp; recreational camps</t>
  </si>
  <si>
    <t xml:space="preserve">        7213 Rooming &amp; boarding houses</t>
  </si>
  <si>
    <t xml:space="preserve">     722 Food services &amp;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</si>
  <si>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</si>
  <si>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</si>
  <si>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</si>
  <si>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places, alcoholic beverages</t>
  </si>
  <si>
    <t xml:space="preserve">     811 Repair &amp; maintenance</t>
  </si>
  <si>
    <t xml:space="preserve">        8111 Automotive repair &amp; maintenance</t>
  </si>
  <si>
    <t xml:space="preserve">        8112 Electronic equipment repair &amp; maintenance</t>
  </si>
  <si>
    <t xml:space="preserve">        8113 Commercial machinery repair &amp; maintenance</t>
  </si>
  <si>
    <t xml:space="preserve">        8114 Household goods repair &amp; maintenance</t>
  </si>
  <si>
    <t xml:space="preserve">     812 Personal &amp; laundry services</t>
  </si>
  <si>
    <t xml:space="preserve">        8121 Personal care services</t>
  </si>
  <si>
    <t xml:space="preserve">        8122 Death care services</t>
  </si>
  <si>
    <t xml:space="preserve">        8123 Drycleaning &amp; laundry services</t>
  </si>
  <si>
    <t xml:space="preserve">        8129 Other personal services</t>
  </si>
  <si>
    <t xml:space="preserve">     813 Membership associations &amp; organizations</t>
  </si>
  <si>
    <t xml:space="preserve">        8131 Religious organizations</t>
  </si>
  <si>
    <t xml:space="preserve">        8132 Grantmaking &amp; giving services</t>
  </si>
  <si>
    <t xml:space="preserve">        8133 Social advocacy organizations</t>
  </si>
  <si>
    <t xml:space="preserve">        8134 Civic &amp; social organizations</t>
  </si>
  <si>
    <t xml:space="preserve">        8139 Professional &amp; similar organizations</t>
  </si>
  <si>
    <t xml:space="preserve">        4911 U.S. Postal Service</t>
  </si>
  <si>
    <t xml:space="preserve">        9211 Executive, legislative &amp; general government</t>
  </si>
  <si>
    <t xml:space="preserve">        9231 Administration of human resource programs</t>
  </si>
  <si>
    <t xml:space="preserve">        9241 Administration of environmental programs</t>
  </si>
  <si>
    <t xml:space="preserve">        9251 Community &amp; housing program administration</t>
  </si>
  <si>
    <t xml:space="preserve">        9261 Administration of economic programs</t>
  </si>
  <si>
    <t xml:space="preserve">        9281 National security &amp; international affairs</t>
  </si>
  <si>
    <t xml:space="preserve">        9221 Justice, public order &amp; safety activities</t>
  </si>
  <si>
    <t xml:space="preserve">        2211 Power generation &amp; supply</t>
  </si>
  <si>
    <t xml:space="preserve">        2213 Water, sewage &amp; other systems</t>
  </si>
  <si>
    <t xml:space="preserve">     237 Heavy &amp; civil engineering construction</t>
  </si>
  <si>
    <t xml:space="preserve">        2381 Building foundation &amp; exterior contractors</t>
  </si>
  <si>
    <t xml:space="preserve">        3112 Grain &amp; oilseed milling</t>
  </si>
  <si>
    <t xml:space="preserve">        3113 Sugar &amp; confectionery product manufacturing</t>
  </si>
  <si>
    <t xml:space="preserve">        3114 Fruit &amp; vegetable preserving &amp; specialty</t>
  </si>
  <si>
    <t xml:space="preserve">        3116 Animal slaughtering &amp; processing</t>
  </si>
  <si>
    <t xml:space="preserve">        3152 Cut &amp; sew apparel manufacturing</t>
  </si>
  <si>
    <t xml:space="preserve">        3211 Sawmills &amp; wood preservation</t>
  </si>
  <si>
    <t xml:space="preserve">        3321 Forging &amp; stamping</t>
  </si>
  <si>
    <t xml:space="preserve">        3323 Architectural &amp; structural metals mfg.</t>
  </si>
  <si>
    <t xml:space="preserve">     441 Motor vehicle &amp; parts dealers</t>
  </si>
  <si>
    <t xml:space="preserve">     442 Furniture &amp; home furnishings stores</t>
  </si>
  <si>
    <t xml:space="preserve">     443 Electronics &amp; appliance stores</t>
  </si>
  <si>
    <t xml:space="preserve">        4431 Electronics &amp; appliance stores</t>
  </si>
  <si>
    <t xml:space="preserve">     445 Food &amp; beverage stores</t>
  </si>
  <si>
    <t xml:space="preserve">     446 Health &amp; personal care stores</t>
  </si>
  <si>
    <t xml:space="preserve">        4461 Health &amp; personal care stores</t>
  </si>
  <si>
    <t xml:space="preserve">     492 Couriers &amp; messengers</t>
  </si>
  <si>
    <t xml:space="preserve">     493 Warehousing &amp; storage</t>
  </si>
  <si>
    <t xml:space="preserve">     711 Performing arts &amp; spectator sports</t>
  </si>
  <si>
    <t xml:space="preserve">     713 Amusements, gambling &amp; recreation</t>
  </si>
  <si>
    <t xml:space="preserve">     211  Oil &amp; gas extraction</t>
  </si>
  <si>
    <t xml:space="preserve">     212 Mining, except oil &amp; gas</t>
  </si>
  <si>
    <t xml:space="preserve">        2373 Highway, street &amp; bridge construction</t>
  </si>
  <si>
    <t xml:space="preserve">        3322 Cutlery &amp; handtool manufacturing</t>
  </si>
  <si>
    <t xml:space="preserve">        4413 Auto parts, accessories &amp; tire stores</t>
  </si>
  <si>
    <t xml:space="preserve">        4453 Beer, wine &amp; liquor stores</t>
  </si>
  <si>
    <t xml:space="preserve">        9221Justice, public order &amp; safety activities</t>
  </si>
  <si>
    <t>Average</t>
  </si>
  <si>
    <t xml:space="preserve">Monthly </t>
  </si>
  <si>
    <t>Employment</t>
  </si>
  <si>
    <t>Monthly</t>
  </si>
  <si>
    <t>1st Quarter</t>
  </si>
  <si>
    <t>Establishments</t>
  </si>
  <si>
    <t>Wages</t>
  </si>
  <si>
    <t>Wage</t>
  </si>
  <si>
    <t xml:space="preserve"> </t>
  </si>
  <si>
    <t>TOTAL GOVERNMENT</t>
  </si>
  <si>
    <t>FEDERAL GOVERNMENT</t>
  </si>
  <si>
    <t>STATE GOVERNMENT</t>
  </si>
  <si>
    <t>LOCAL GOVERNMENT</t>
  </si>
  <si>
    <t>Employees on Nonagricultural Payrolls</t>
  </si>
  <si>
    <t xml:space="preserve">        2121 Coal mining</t>
  </si>
  <si>
    <t xml:space="preserve">        2122 Metal ore mining</t>
  </si>
  <si>
    <t xml:space="preserve">        2123 Nonmetallic mineral mining &amp; quarrying</t>
  </si>
  <si>
    <t xml:space="preserve">     213 Support activities for mining</t>
  </si>
  <si>
    <t xml:space="preserve">        2131 Support activities for mining</t>
  </si>
  <si>
    <t xml:space="preserve">     221 Utilities</t>
  </si>
  <si>
    <t xml:space="preserve">        2212 Natural gas distribution</t>
  </si>
  <si>
    <t xml:space="preserve">     236 Construction of buildings</t>
  </si>
  <si>
    <t xml:space="preserve">        2361 Residential building construction</t>
  </si>
  <si>
    <t xml:space="preserve">        2362 Nonresidential building construction</t>
  </si>
  <si>
    <t xml:space="preserve">        2371 Utility system construction</t>
  </si>
  <si>
    <t xml:space="preserve">        2379 Other heavy construction</t>
  </si>
  <si>
    <t xml:space="preserve">     238 Specialty trade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</si>
  <si>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</si>
  <si>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</si>
  <si>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</si>
  <si>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 311 Food manufacturing</t>
  </si>
  <si>
    <t xml:space="preserve">        3115 Dairy product manufacturing</t>
  </si>
  <si>
    <t xml:space="preserve">        3118 Bakeries &amp;  tortilla manufacturing</t>
  </si>
  <si>
    <t xml:space="preserve">     312 Beverage &amp; tobacco product manufacturing</t>
  </si>
  <si>
    <t xml:space="preserve">     313 Textile mills</t>
  </si>
  <si>
    <t xml:space="preserve">        3132 Fabric mills</t>
  </si>
  <si>
    <t xml:space="preserve">        3133 Textile &amp; fabric finishing mills</t>
  </si>
  <si>
    <t xml:space="preserve">     314 Textile product mills</t>
  </si>
  <si>
    <t xml:space="preserve">        3141 Textile furnishings mills</t>
  </si>
  <si>
    <t xml:space="preserve">        3149 Other textile product mills</t>
  </si>
  <si>
    <t xml:space="preserve">     315 Apparel manufacturing</t>
  </si>
  <si>
    <t xml:space="preserve">     316 Leather &amp; allied product manufacturing</t>
  </si>
  <si>
    <t xml:space="preserve">     321 Wood product manufacturing</t>
  </si>
  <si>
    <t xml:space="preserve">        3219 Other wood product manufacturing</t>
  </si>
  <si>
    <t xml:space="preserve">     322 Paper manufacturing</t>
  </si>
  <si>
    <t xml:space="preserve">     323 Printing &amp; related support activities</t>
  </si>
  <si>
    <t xml:space="preserve">        3231 Printing &amp; related support activities</t>
  </si>
  <si>
    <t xml:space="preserve">     324 Petroleum &amp; coal products mfg.</t>
  </si>
  <si>
    <t xml:space="preserve">        3241 Petroleum &amp; coal products mfg.</t>
  </si>
  <si>
    <t xml:space="preserve">     325 Chemical manufacturing</t>
  </si>
  <si>
    <t xml:space="preserve">        3251 Basic chemical manufacturing</t>
  </si>
  <si>
    <t xml:space="preserve">        3252 Resin, rubber &amp; artificial fibers mfg.</t>
  </si>
  <si>
    <t xml:space="preserve">        3253 Agricultural chemical manufacturing</t>
  </si>
  <si>
    <t xml:space="preserve">        3255 Paint, coating &amp; adhesive manufacturing</t>
  </si>
  <si>
    <t xml:space="preserve">        3256 Soap, cleaning compound &amp; toiletry mfg.</t>
  </si>
  <si>
    <t xml:space="preserve">        3259 Other chemical product &amp; preparation mfg.</t>
  </si>
  <si>
    <t xml:space="preserve">     326 Plastics &amp; rubber products manufacturing</t>
  </si>
  <si>
    <t xml:space="preserve">        3261 Plastics product manufacturing</t>
  </si>
  <si>
    <t xml:space="preserve">        3262 Rubber product manufacturing</t>
  </si>
  <si>
    <t xml:space="preserve">     327 Nonmetallic mineral product manufacturing</t>
  </si>
  <si>
    <t xml:space="preserve">        3271 Clay product &amp; refractory manufacturing</t>
  </si>
  <si>
    <t xml:space="preserve">        3272 Glass &amp; glass product manufacturing</t>
  </si>
  <si>
    <t xml:space="preserve">        3273 Cement &amp; concrete product manufacturing</t>
  </si>
  <si>
    <t xml:space="preserve">        3274 Lime &amp; gypsum product manufacturing</t>
  </si>
  <si>
    <t xml:space="preserve">        3279 Other nonmetallic mineral products</t>
  </si>
  <si>
    <t xml:space="preserve">     331 Primary metal manufacturing</t>
  </si>
  <si>
    <t xml:space="preserve">        3311 Iron &amp; steel mills &amp; ferroalloy mfg.</t>
  </si>
  <si>
    <t xml:space="preserve">        3312 Steel product mfg. from purchased steel</t>
  </si>
  <si>
    <t xml:space="preserve">        3314 Other nonferrous metal production</t>
  </si>
  <si>
    <t xml:space="preserve">     332 Fabricated metal product manufacturing</t>
  </si>
  <si>
    <t xml:space="preserve">        3324 Boiler, tank &amp; shipping container mfg.</t>
  </si>
  <si>
    <t xml:space="preserve">        3325 Hardware manufacturing</t>
  </si>
  <si>
    <t xml:space="preserve">        3326 Spring &amp; wire product manufacturing</t>
  </si>
  <si>
    <t xml:space="preserve">        3327 Machine shops &amp; threaded product mfg.</t>
  </si>
  <si>
    <t xml:space="preserve">        3328 Coating, engraving &amp; heat treating metals</t>
  </si>
  <si>
    <t xml:space="preserve">        3329 Other fabricated metal product mfg.</t>
  </si>
  <si>
    <t xml:space="preserve">     333 Machinery manufacturing</t>
  </si>
  <si>
    <t xml:space="preserve">        3331 Ag., construction &amp; mining machinery mfg.</t>
  </si>
  <si>
    <t xml:space="preserve">        3332 Industrial machinery manufacturing</t>
  </si>
  <si>
    <t xml:space="preserve">        3333 Commercial &amp; service industry machinery</t>
  </si>
  <si>
    <t xml:space="preserve">        3334 HVAC &amp; commercial refrigeration equipment</t>
  </si>
  <si>
    <t xml:space="preserve">        3335 Metalworking machinery manufacturing</t>
  </si>
  <si>
    <t xml:space="preserve">        3336 Turbine &amp; power transmission equipment mfg.</t>
  </si>
  <si>
    <t xml:space="preserve">        3339 Other general purpose machinery mfg.</t>
  </si>
  <si>
    <t xml:space="preserve">     334 Computer &amp; electronic product manufacturing</t>
  </si>
  <si>
    <t xml:space="preserve">        3341 Computer &amp; peripheral equipment mfg.</t>
  </si>
  <si>
    <t xml:space="preserve">        3342 Communications equipment manufacturing</t>
  </si>
  <si>
    <t xml:space="preserve">        3343 Audio &amp; video equipment manufacturing</t>
  </si>
  <si>
    <t xml:space="preserve">        3344 Semiconductor &amp; electronic component mfg.</t>
  </si>
  <si>
    <t xml:space="preserve">        3345 Electronic instrument manufacturing</t>
  </si>
  <si>
    <t xml:space="preserve">        3346 Magnetic media manufacturing &amp; reproducing</t>
  </si>
  <si>
    <t xml:space="preserve">     335 Electrical equipment &amp; appliance mfg.</t>
  </si>
  <si>
    <t xml:space="preserve">        3351 Electric lighting equipment manufacturing</t>
  </si>
  <si>
    <t xml:space="preserve">        3353 Electrical equipment manufacturing</t>
  </si>
  <si>
    <t xml:space="preserve">     336 Transportation equipment manufacturing</t>
  </si>
  <si>
    <t xml:space="preserve">        3362 Motor vehicle body &amp; trailer manufacturing</t>
  </si>
  <si>
    <t xml:space="preserve">        3363 Motor vehicle parts manufacturing</t>
  </si>
  <si>
    <t xml:space="preserve">        3364 Aerospace product &amp; parts manufacturing</t>
  </si>
  <si>
    <t xml:space="preserve">     337 Furniture &amp; related product manufacturing</t>
  </si>
  <si>
    <t xml:space="preserve">        3371 Household &amp; institutional furniture mfg.</t>
  </si>
  <si>
    <t xml:space="preserve">        3372 Office furniture &amp; fixtures manufacturing</t>
  </si>
  <si>
    <t xml:space="preserve">        3379 Other furniture related product manufacturing</t>
  </si>
  <si>
    <t xml:space="preserve">     339 Miscellaneous manufacturing</t>
  </si>
  <si>
    <t xml:space="preserve">        3391 Medical equipment &amp; supplies manufacturing</t>
  </si>
  <si>
    <t xml:space="preserve">        3399 Other miscellaneous manufacturing</t>
  </si>
  <si>
    <t xml:space="preserve">        3111 Animal food manufacturing</t>
  </si>
  <si>
    <t xml:space="preserve">        3212 Plywood &amp; engineered wood product mfg.</t>
  </si>
  <si>
    <t xml:space="preserve">        3254 Pharmaceutical &amp; medicine mfg.</t>
  </si>
  <si>
    <t xml:space="preserve">        4411 Automobile dealers</t>
  </si>
  <si>
    <t xml:space="preserve">        4412 Other motor vehicle dealers</t>
  </si>
  <si>
    <t xml:space="preserve">        4421 Furniture stores</t>
  </si>
  <si>
    <t xml:space="preserve">        4422 Home furnishings stores</t>
  </si>
  <si>
    <t xml:space="preserve">     444 Building material &amp; garden supply stores</t>
  </si>
  <si>
    <t xml:space="preserve">        4441 Building material &amp; supplies dealers</t>
  </si>
  <si>
    <t xml:space="preserve">        4442 Lawn &amp; garden equipment &amp; supplies stores</t>
  </si>
  <si>
    <t xml:space="preserve">        4451 Grocery stores</t>
  </si>
  <si>
    <t xml:space="preserve">        4452 Specialty food stores</t>
  </si>
  <si>
    <t xml:space="preserve">     447 Gasoline stations</t>
  </si>
  <si>
    <t xml:space="preserve">        4471 Gasoline stations</t>
  </si>
  <si>
    <t xml:space="preserve">     448 Clothing &amp; clothing accessories stores</t>
  </si>
  <si>
    <t xml:space="preserve">        4481 Clothing stores</t>
  </si>
  <si>
    <t xml:space="preserve">        4482 Shoe stores</t>
  </si>
  <si>
    <t xml:space="preserve">        4483 Jewelry, luggage &amp; leather goods stores</t>
  </si>
  <si>
    <t xml:space="preserve">     451 Sporting goods, hobby, book &amp; music stores</t>
  </si>
  <si>
    <t xml:space="preserve">        4512 Book, periodical &amp; music stores</t>
  </si>
  <si>
    <t xml:space="preserve">     452 General merchandise stores</t>
  </si>
  <si>
    <t xml:space="preserve">        4521 Department stores</t>
  </si>
  <si>
    <t xml:space="preserve">        4529 Other general merchandise stores</t>
  </si>
  <si>
    <t xml:space="preserve">     453 Miscellaneous store retailers</t>
  </si>
  <si>
    <t xml:space="preserve">         4532 Office supplies, stationery &amp; gift stores</t>
  </si>
  <si>
    <t xml:space="preserve">         4533 Used merchandise stores</t>
  </si>
  <si>
    <t xml:space="preserve">         4539 Other miscellaneous store retailers</t>
  </si>
  <si>
    <t xml:space="preserve">     454 Nonstore retailers</t>
  </si>
  <si>
    <t xml:space="preserve">        4541 Electronic shopping &amp; mail-order houses</t>
  </si>
  <si>
    <t xml:space="preserve">        4542 Vending machine operators</t>
  </si>
  <si>
    <t xml:space="preserve">        4543 Direct selling establishments</t>
  </si>
  <si>
    <t xml:space="preserve">     423 Merchant wholesalers, durable goods</t>
  </si>
  <si>
    <t xml:space="preserve">        4231 Motor vehicle &amp; parts merchant wholesalers</t>
  </si>
  <si>
    <t xml:space="preserve">        4232 Furniture &amp; furnishing merchant wholesalers</t>
  </si>
  <si>
    <t xml:space="preserve">        4233 Lumber &amp; const. supply merchant wholesalers</t>
  </si>
  <si>
    <t xml:space="preserve">        4234 Commercial equip. merchant wholesalers</t>
  </si>
  <si>
    <t xml:space="preserve">        4235 Metal &amp; mineral merchant wholesalers</t>
  </si>
  <si>
    <t xml:space="preserve">        4236 Electric goods merchant wholesalers</t>
  </si>
  <si>
    <t xml:space="preserve">        4237 Hardware &amp; plumbing merchant wholesalers</t>
  </si>
  <si>
    <t xml:space="preserve">        4238 Machinery &amp; supply merchant wholesalers</t>
  </si>
  <si>
    <t xml:space="preserve">        4239 Misc. durable goods merchant wholesalers</t>
  </si>
  <si>
    <t xml:space="preserve">     424 Merchant wholesalers, nondurable goods</t>
  </si>
  <si>
    <t xml:space="preserve">        4242 Druggists' goods merchant wholesalers</t>
  </si>
  <si>
    <t xml:space="preserve">        4243 Apparel &amp; piece goods merchant wholesalers</t>
  </si>
  <si>
    <t xml:space="preserve">        4244 Grocery &amp; Related Product Wholesalers</t>
  </si>
  <si>
    <t xml:space="preserve">        4245 Farm product raw material merch. whls.</t>
  </si>
  <si>
    <t xml:space="preserve">        4246 Chemical merchant wholesalers</t>
  </si>
  <si>
    <t xml:space="preserve">        4247 Petroleum merchant wholesalers</t>
  </si>
  <si>
    <t xml:space="preserve">        4248 Alcoholic beverage merchant wholesalers</t>
  </si>
  <si>
    <t xml:space="preserve">        4249 Misc. nondurable goods merchant wholesalers</t>
  </si>
  <si>
    <t xml:space="preserve">     425 Electronic markets &amp; agents &amp; brokers</t>
  </si>
  <si>
    <t xml:space="preserve">        4251 Electronic markets &amp; agents &amp; brokers</t>
  </si>
  <si>
    <t xml:space="preserve">     481 Air transportation</t>
  </si>
  <si>
    <t xml:space="preserve">        4811 Scheduled air transportation</t>
  </si>
  <si>
    <t xml:space="preserve">        4812 Nonscheduled air transportation</t>
  </si>
  <si>
    <t xml:space="preserve">     482 Rail transportation</t>
  </si>
  <si>
    <t xml:space="preserve">        4821 Rail transportation</t>
  </si>
  <si>
    <t xml:space="preserve">     483 Water transportation</t>
  </si>
  <si>
    <t xml:space="preserve">        4831 Sea, coastal &amp; Great Lakes transportation</t>
  </si>
  <si>
    <t xml:space="preserve">     484 Truck transportation</t>
  </si>
  <si>
    <t xml:space="preserve">        4841 General freight trucking</t>
  </si>
  <si>
    <t xml:space="preserve">        4842 Specialized freight trucking</t>
  </si>
  <si>
    <t xml:space="preserve">     485 Transit &amp; ground passenger transportation</t>
  </si>
  <si>
    <t xml:space="preserve">        4854 School &amp; employee bus transportation</t>
  </si>
  <si>
    <t xml:space="preserve">        4853 Taxi &amp; limousine service</t>
  </si>
  <si>
    <t xml:space="preserve">        4855 Charter bus industry</t>
  </si>
  <si>
    <t xml:space="preserve">     486 Pipeline transportation</t>
  </si>
  <si>
    <t xml:space="preserve">        4862 Pipeline transportation of natural gas</t>
  </si>
  <si>
    <t xml:space="preserve">     487 Scenic &amp; sightseeing transportation</t>
  </si>
  <si>
    <t xml:space="preserve">     488 Support activities for transportation</t>
  </si>
  <si>
    <t xml:space="preserve">        4881 Support activities for air transportation</t>
  </si>
  <si>
    <t xml:space="preserve">        4882 Support activities for rail transportation</t>
  </si>
  <si>
    <t xml:space="preserve">        4885 Freight transportation arrangement</t>
  </si>
  <si>
    <t xml:space="preserve">        4884 Support activities for road transportation</t>
  </si>
  <si>
    <t xml:space="preserve">     491 Postal service</t>
  </si>
  <si>
    <t xml:space="preserve">        4911 Postal service</t>
  </si>
  <si>
    <t xml:space="preserve">        4921 Couriers</t>
  </si>
  <si>
    <t xml:space="preserve">     511 Publishing industries, except Internet</t>
  </si>
  <si>
    <t xml:space="preserve">        5111 Newspaper, book &amp; directory publishers</t>
  </si>
  <si>
    <t xml:space="preserve">        5112 Software publishers</t>
  </si>
  <si>
    <t xml:space="preserve">     512 Motion picture &amp; sound recording industries</t>
  </si>
  <si>
    <t xml:space="preserve">        5122 Sound recording industries</t>
  </si>
  <si>
    <t xml:space="preserve">     515 Broadcasting, except Internet</t>
  </si>
  <si>
    <t xml:space="preserve">        5152 Cable &amp; other subscription programming</t>
  </si>
  <si>
    <t xml:space="preserve">        5151 Radio &amp; television broadcasting</t>
  </si>
  <si>
    <t xml:space="preserve">     516 Internet publishing &amp; broadcasting</t>
  </si>
  <si>
    <t xml:space="preserve">        5161 Internet publishing &amp; broadcasting</t>
  </si>
  <si>
    <t xml:space="preserve">     517 Telecommunications</t>
  </si>
  <si>
    <t xml:space="preserve">        5171 Wired telecommunications carriers</t>
  </si>
  <si>
    <t xml:space="preserve">        5172 Wireless telecommunications carriers</t>
  </si>
  <si>
    <t xml:space="preserve">        5173 Telecommunications resellers</t>
  </si>
  <si>
    <t xml:space="preserve">        5174 Satellite telecommunications</t>
  </si>
  <si>
    <t xml:space="preserve">        5175 Cable &amp; other program distribution</t>
  </si>
  <si>
    <t xml:space="preserve">        5179 Other telecommunications</t>
  </si>
  <si>
    <t xml:space="preserve">        5181 ISPs &amp; web search portals</t>
  </si>
  <si>
    <t xml:space="preserve">        5182 Data processing &amp; related services</t>
  </si>
  <si>
    <t xml:space="preserve">     519 Other information services</t>
  </si>
  <si>
    <t xml:space="preserve">        5191 Other information services</t>
  </si>
  <si>
    <t xml:space="preserve">     518 ISPs, search portals &amp; data processing</t>
  </si>
  <si>
    <t xml:space="preserve">     522 Credit intermediation &amp; related activities</t>
  </si>
  <si>
    <t xml:space="preserve">        5221 Depository credit intermediation</t>
  </si>
  <si>
    <t xml:space="preserve">        5222 Nondepository credit intermediation</t>
  </si>
  <si>
    <t xml:space="preserve">        5223 Activities related to credit intermediation</t>
  </si>
  <si>
    <t xml:space="preserve">     523 Securities, commodity contracts, investments</t>
  </si>
  <si>
    <t xml:space="preserve">        5231 Securities &amp; commodity contracts brokerage</t>
  </si>
  <si>
    <t xml:space="preserve">     524 Insurance carriers &amp;  related activities</t>
  </si>
  <si>
    <t xml:space="preserve">     525 Funds, trusts &amp; other financial vehicles</t>
  </si>
  <si>
    <t xml:space="preserve">     531 Real estate</t>
  </si>
  <si>
    <t xml:space="preserve">        5311 Lessors of real estate</t>
  </si>
  <si>
    <t xml:space="preserve">        5312 Offices of real estate agents &amp; brokers</t>
  </si>
  <si>
    <t xml:space="preserve">        5313 Activities related to real estate</t>
  </si>
  <si>
    <t xml:space="preserve">     532 Rental &amp; leasing services</t>
  </si>
  <si>
    <t xml:space="preserve">        5321 Automotive equipment rental &amp; leasing</t>
  </si>
  <si>
    <t xml:space="preserve">        5322 Consumer goods rental</t>
  </si>
  <si>
    <t xml:space="preserve">        5323 General rental centers</t>
  </si>
  <si>
    <t xml:space="preserve">        5324 Machinery &amp; equipment rental &amp; leasing</t>
  </si>
  <si>
    <t xml:space="preserve">     533 Lessors of nonfinancial intangible assets</t>
  </si>
  <si>
    <t xml:space="preserve">        5331 Lessors of nonfinancial intangible assets</t>
  </si>
  <si>
    <t xml:space="preserve">     541 Professional &amp; technical services</t>
  </si>
  <si>
    <t xml:space="preserve">        5411 Legal services</t>
  </si>
  <si>
    <t xml:space="preserve">        5412 Accounting &amp; bookkeeping services</t>
  </si>
  <si>
    <t xml:space="preserve">        5413 Architectural &amp; engineering services</t>
  </si>
  <si>
    <t xml:space="preserve">        5414 Specialized design services</t>
  </si>
  <si>
    <t xml:space="preserve">        5415 Computer systems design &amp; related services</t>
  </si>
  <si>
    <t xml:space="preserve">        5416 Management &amp; technical consulting services</t>
  </si>
  <si>
    <t xml:space="preserve">        5417 Scientific research &amp; development services</t>
  </si>
  <si>
    <t xml:space="preserve">        5418 Advertising &amp; related services</t>
  </si>
  <si>
    <t xml:space="preserve">        5419 Other professional &amp; technical services</t>
  </si>
  <si>
    <t xml:space="preserve">     551 Management of companies &amp; enterprises</t>
  </si>
  <si>
    <t xml:space="preserve">        5511 Management of companies &amp; enterprises</t>
  </si>
  <si>
    <t xml:space="preserve">     561 Administrative &amp;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</si>
  <si>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</si>
  <si>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</si>
  <si>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</si>
  <si>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</si>
  <si>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&amp; reservation services</t>
  </si>
  <si>
    <t xml:space="preserve">        5616 Investigation &amp; security services</t>
  </si>
  <si>
    <t xml:space="preserve">        5617 Services to buildings &amp; dwellings</t>
  </si>
  <si>
    <t xml:space="preserve">        5619 Other support services</t>
  </si>
  <si>
    <t xml:space="preserve">        5621 Waste collection</t>
  </si>
  <si>
    <t xml:space="preserve">        5622 Waste treatment &amp; disposal</t>
  </si>
  <si>
    <t xml:space="preserve">        5629 Remediation &amp; other waste services</t>
  </si>
  <si>
    <t xml:space="preserve">     562 Waste management &amp; remediation services</t>
  </si>
  <si>
    <t xml:space="preserve">     611 Educational services</t>
  </si>
  <si>
    <t xml:space="preserve">        6111 Elementary &amp; secondary schools</t>
  </si>
  <si>
    <t xml:space="preserve">        6112 Junior colleges</t>
  </si>
  <si>
    <t xml:space="preserve">        6113 Colleges &amp; universities</t>
  </si>
  <si>
    <t xml:space="preserve">        6114 Business, computer &amp; management training</t>
  </si>
  <si>
    <t xml:space="preserve">        6115 Technical &amp; trade schools</t>
  </si>
  <si>
    <t xml:space="preserve">        6116 Other schools &amp; instruction</t>
  </si>
  <si>
    <t xml:space="preserve">        6117 Educational support services</t>
  </si>
  <si>
    <t xml:space="preserve">     621 Ambulatory health care services</t>
  </si>
  <si>
    <t xml:space="preserve">        6211 Offices of physicians</t>
  </si>
  <si>
    <t xml:space="preserve">        6212 Offices of dentists</t>
  </si>
  <si>
    <t xml:space="preserve">        6213 Offices of other health practitioners</t>
  </si>
  <si>
    <t xml:space="preserve">        6214 Outpatient care centers</t>
  </si>
  <si>
    <t xml:space="preserve">        6215 Medical &amp; diagnostic laboratories</t>
  </si>
  <si>
    <t xml:space="preserve">        6216 Home health care services</t>
  </si>
  <si>
    <t xml:space="preserve">        6219 Other ambulatory health care services</t>
  </si>
  <si>
    <t xml:space="preserve">     622 Hospitals</t>
  </si>
  <si>
    <t xml:space="preserve">        6221 General medical &amp; surgical hospitals</t>
  </si>
  <si>
    <t xml:space="preserve">        Other apparel manufacturing</t>
  </si>
  <si>
    <t xml:space="preserve">        Other motor vehicle and transportation equipment manufacturing</t>
  </si>
  <si>
    <t xml:space="preserve">        Other pipeline transportation</t>
  </si>
  <si>
    <t xml:space="preserve">        Other Scenic &amp; sightseeing transportation, other</t>
  </si>
  <si>
    <t>62 HEALTH CARE &amp; SOCIAL ASSISTANCE</t>
  </si>
  <si>
    <t>TRADE, TRANSPORTATION &amp; UTILITIES</t>
  </si>
  <si>
    <t>INFORMATION</t>
  </si>
  <si>
    <t>FINANCIAL ACTIVITIES</t>
  </si>
  <si>
    <t>EDUCATION &amp; HEALTH SVCS</t>
  </si>
  <si>
    <t>LEISURE &amp; HOSPITALITY</t>
  </si>
  <si>
    <t>OTHER SERVICES</t>
  </si>
  <si>
    <t>PUBLIC AMINISTRATION</t>
  </si>
  <si>
    <t>MANUFACTURING</t>
  </si>
  <si>
    <t>RETAIL TRADE</t>
  </si>
  <si>
    <t>TRANSPORTATION</t>
  </si>
  <si>
    <t>FINANCE</t>
  </si>
  <si>
    <t>REAL ESTATE &amp; RENTAL &amp; LEASING</t>
  </si>
  <si>
    <t>PROFESSIONAL, SCIENTIFIC &amp; TECHNICAL SERVICES</t>
  </si>
  <si>
    <t>EDUCATION SERVICES</t>
  </si>
  <si>
    <t>HEALTH CARE &amp; SOCIAL ASSISTANCE</t>
  </si>
  <si>
    <t>ARTS, ENTERTAINMENT &amp; RECREATION</t>
  </si>
  <si>
    <t>UTILITIES</t>
  </si>
  <si>
    <t>CONSTRUCTION</t>
  </si>
  <si>
    <t>WAREHOUSING</t>
  </si>
  <si>
    <t>ADMIN &amp; SUPPORT &amp; WASTE MGMT &amp; REMEDIATION SVCS</t>
  </si>
  <si>
    <t xml:space="preserve">        7221 Full service restaurants</t>
  </si>
  <si>
    <t xml:space="preserve">        7222 Limited service eating places</t>
  </si>
  <si>
    <t xml:space="preserve">        4851 Urban transit systems</t>
  </si>
  <si>
    <t xml:space="preserve">     561 Administrative &amp; support services </t>
  </si>
  <si>
    <t>AGRICULTURE</t>
  </si>
  <si>
    <t>ACCOMMODATION &amp; FOOD SERVICES</t>
  </si>
  <si>
    <t>22 UTILITIES</t>
  </si>
  <si>
    <t>23 CONSTRUCTION</t>
  </si>
  <si>
    <t>31-33 MANUFACTURING</t>
  </si>
  <si>
    <t>42 WHOLESALE TRADE</t>
  </si>
  <si>
    <t>44-45 RETAIL TRADE</t>
  </si>
  <si>
    <t>48-49 TRANSPORTATION &amp; WAREHOUSING</t>
  </si>
  <si>
    <t>51 INFORMATION</t>
  </si>
  <si>
    <t>52 FINANCE AND INSURANCE</t>
  </si>
  <si>
    <t>53 REAL ESTATE AND RENTAL AND LEASING</t>
  </si>
  <si>
    <t>54 PROFESSIONAL AND TECHNICAL SERVICES</t>
  </si>
  <si>
    <t>55 MANAGEMENT OF COMPANIES AND ENTERPRISES</t>
  </si>
  <si>
    <t>56 ADMINISTRATIVE AND WASTE SERVICES</t>
  </si>
  <si>
    <t>61 EDUCATIONAL SERVICES</t>
  </si>
  <si>
    <t>62 HEALTH CARE AND SOCIAL ASSISTANCE</t>
  </si>
  <si>
    <t>71 ARTS, ENTERAINMENT AND RECREATION</t>
  </si>
  <si>
    <t>72 ACCOMMODATION AND FOOD SERVICES</t>
  </si>
  <si>
    <t>81 OTHER SERVICES</t>
  </si>
  <si>
    <t>PRIVATE SECTOR</t>
  </si>
  <si>
    <t xml:space="preserve">        2111 Oil &amp; gas extraction</t>
  </si>
  <si>
    <t xml:space="preserve">        4511 Sporting goods &amp; musical instrument stores</t>
  </si>
  <si>
    <t xml:space="preserve">        4241 Paper &amp; paper product merchant wholesalers</t>
  </si>
  <si>
    <t xml:space="preserve">        4871 Scenic &amp; sightseeing transportation, land</t>
  </si>
  <si>
    <t xml:space="preserve">        2372 Land subdivision</t>
  </si>
  <si>
    <t>21  MINING</t>
  </si>
  <si>
    <t xml:space="preserve">         4531 Florists</t>
  </si>
  <si>
    <t xml:space="preserve">        4922 Local messengers &amp; local delivery</t>
  </si>
  <si>
    <t xml:space="preserve">        4931 Warehousing &amp; storage</t>
  </si>
  <si>
    <t xml:space="preserve">         5241 Insurance carriers</t>
  </si>
  <si>
    <t xml:space="preserve">         5242 Insurance agencies, brokerages &amp; related</t>
  </si>
  <si>
    <t xml:space="preserve">         5251 Insurance &amp; employee benefit funds</t>
  </si>
  <si>
    <t xml:space="preserve">        7121 Museums, historical sites, zoos &amp; parks</t>
  </si>
  <si>
    <t xml:space="preserve">                   Table 5  UTAH NONAGRICULTURAL PAYROLL EMPLOYMENT, WAGES</t>
  </si>
  <si>
    <t xml:space="preserve">     113 Forestry and logging</t>
  </si>
  <si>
    <t xml:space="preserve">        1133 Logging</t>
  </si>
  <si>
    <t xml:space="preserve">        5121 Motion picture &amp; video industries</t>
  </si>
  <si>
    <t xml:space="preserve">        Other food manufacturing</t>
  </si>
  <si>
    <t xml:space="preserve">        Other support activities for transportation</t>
  </si>
  <si>
    <t xml:space="preserve">     521 Credit </t>
  </si>
  <si>
    <t xml:space="preserve">     Other Services</t>
  </si>
  <si>
    <t>FINANCIAL, INSURANCE ACTIVITIES &amp; REAL ESTATE</t>
  </si>
  <si>
    <t xml:space="preserve">     481 Air Transportation</t>
  </si>
  <si>
    <t xml:space="preserve">         3352 Household appliance manufacturing</t>
  </si>
  <si>
    <t xml:space="preserve">        3359 Other electrical equipment and component manufacturing</t>
  </si>
  <si>
    <t xml:space="preserve">        4852 Interurban and rural bus transportation</t>
  </si>
  <si>
    <t xml:space="preserve">        4859 Other transit and ground passenger transportation</t>
  </si>
  <si>
    <t xml:space="preserve">        5239 Other financial investment activities</t>
  </si>
  <si>
    <t xml:space="preserve">        7132 Gambling industries</t>
  </si>
  <si>
    <t xml:space="preserve">        7139 Other amusement and recreation industries</t>
  </si>
  <si>
    <t xml:space="preserve">        Other Primary metal manufacturing</t>
  </si>
  <si>
    <t xml:space="preserve">        3352 Household Appliance Manufacturing</t>
  </si>
  <si>
    <t xml:space="preserve">        9271 Space Research and Technology</t>
  </si>
  <si>
    <t xml:space="preserve">                                AND ESTABLISHMENTS BY NAICS SECTOR, 2006</t>
  </si>
  <si>
    <t xml:space="preserve">         5259 Other investment pools and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</si>
</sst>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7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8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0.42578125" style="1" customWidth="1"/>
    <col min="2" max="2" width="60.00390625" style="0" customWidth="1"/>
    <col min="3" max="3" width="12.140625" style="0" customWidth="1"/>
    <col min="4" max="4" width="21.28125" style="0" bestFit="1" customWidth="1"/>
    <col min="5" max="5" width="9.28125" style="0" bestFit="1" customWidth="1"/>
    <col min="6" max="6" width="14.140625" style="0" bestFit="1" customWidth="1"/>
  </cols>
  <sheetData>
    <row r="1" spans="2:6" ht="12.75">
      <c r="B1" s="2" t="s">
        <v>410</v>
      </c>
      <c r="C1" s="2"/>
      <c r="D1" s="2"/>
      <c r="E1" s="2"/>
      <c r="F1" s="2"/>
    </row>
    <row r="2" spans="2:6" ht="12.75">
      <c r="B2" s="2" t="s">
        <v>430</v>
      </c>
      <c r="C2" s="2"/>
      <c r="D2" s="2"/>
      <c r="E2" s="2"/>
      <c r="F2" s="2"/>
    </row>
    <row r="4" spans="3:6" ht="12.75">
      <c r="C4" s="10" t="s">
        <v>82</v>
      </c>
      <c r="D4" s="2"/>
      <c r="E4" s="10" t="s">
        <v>82</v>
      </c>
      <c r="F4" s="2"/>
    </row>
    <row r="5" spans="3:6" ht="12.75">
      <c r="C5" s="10" t="s">
        <v>83</v>
      </c>
      <c r="D5" s="2"/>
      <c r="E5" s="10" t="s">
        <v>85</v>
      </c>
      <c r="F5" s="10" t="s">
        <v>86</v>
      </c>
    </row>
    <row r="6" spans="3:6" ht="12.75">
      <c r="C6" s="10" t="s">
        <v>84</v>
      </c>
      <c r="D6" s="10" t="s">
        <v>88</v>
      </c>
      <c r="E6" s="10" t="s">
        <v>89</v>
      </c>
      <c r="F6" s="10" t="s">
        <v>87</v>
      </c>
    </row>
    <row r="7" spans="3:6" ht="12.75">
      <c r="C7" s="4" t="s">
        <v>90</v>
      </c>
      <c r="D7" s="4"/>
      <c r="E7" s="4"/>
      <c r="F7" s="4"/>
    </row>
    <row r="8" spans="2:6" ht="12.75">
      <c r="B8" s="2" t="s">
        <v>95</v>
      </c>
      <c r="C8" s="11">
        <f>+C12+C22+C28+C43+C140+C164+C205+C243+C268+C284+C297+C309+C313+C328+C338+C362+C376+C387+C406</f>
        <v>1203914</v>
      </c>
      <c r="D8" s="11">
        <f>+D12+D22+D28+D43+D140+D164+D205+D243+D268+D284+D297+D309+D313+D328+D338+D362+D376+D387+D406</f>
        <v>41647353788</v>
      </c>
      <c r="E8" s="6">
        <f>+D8/(C8*12)</f>
        <v>2882.7746962546053</v>
      </c>
      <c r="F8" s="11">
        <f>+F12+F22+F28+F43+F140+F164+F205+F243+F268+F284+F297+F309+F313+F328+F338+F362+F376+F387+F406</f>
        <v>82872</v>
      </c>
    </row>
    <row r="9" spans="3:6" ht="12.75">
      <c r="C9" s="4"/>
      <c r="D9" s="4"/>
      <c r="E9" s="4"/>
      <c r="F9" s="1"/>
    </row>
    <row r="10" spans="2:6" ht="12.75">
      <c r="B10" s="2" t="s">
        <v>396</v>
      </c>
      <c r="C10" s="11">
        <f>+C12+C22+C28+C43+C140+C164+C205+C243+C268+C284+C297+C309+C313+C328+C338+C362+C376+C387</f>
        <v>999431</v>
      </c>
      <c r="D10" s="11">
        <f>+D12+D22+D28+D43+D140+D164+D205+D243+D268+D284+D297+D309+D313+D328+D338+D362+D376+D387</f>
        <v>34379180500</v>
      </c>
      <c r="E10" s="6">
        <f>+D10/(C10*12)</f>
        <v>2866.562782556608</v>
      </c>
      <c r="F10" s="11">
        <f>+F12+F22+F28+F43+F140+F164+F205+F243+F268+F284+F297+F309+F313+F328+F338+F362+F376+F387</f>
        <v>79258</v>
      </c>
    </row>
    <row r="11" spans="3:6" ht="12.75">
      <c r="C11" s="5"/>
      <c r="D11" s="5"/>
      <c r="E11" s="5"/>
      <c r="F11" s="5"/>
    </row>
    <row r="12" spans="1:6" ht="12.75">
      <c r="A12" s="3"/>
      <c r="B12" s="2" t="s">
        <v>402</v>
      </c>
      <c r="C12" s="6">
        <f>+C13+C15+C19</f>
        <v>10024</v>
      </c>
      <c r="D12" s="6">
        <f>+D13+D15+D19</f>
        <v>630281003</v>
      </c>
      <c r="E12" s="6">
        <f>+D12/(C12*12)</f>
        <v>5239.766252660282</v>
      </c>
      <c r="F12" s="6">
        <f>+F13+F15+F19</f>
        <v>458</v>
      </c>
    </row>
    <row r="13" spans="1:6" ht="12.75">
      <c r="A13"/>
      <c r="B13" t="s">
        <v>75</v>
      </c>
      <c r="C13" s="5">
        <f>+C14</f>
        <v>1096</v>
      </c>
      <c r="D13" s="5">
        <f>+D14</f>
        <v>87111608</v>
      </c>
      <c r="E13" s="12">
        <f>+D13/C13/12</f>
        <v>6623.449513381995</v>
      </c>
      <c r="F13" s="5">
        <f>+F14</f>
        <v>60</v>
      </c>
    </row>
    <row r="14" spans="1:6" ht="12.75">
      <c r="A14"/>
      <c r="B14" t="s">
        <v>397</v>
      </c>
      <c r="C14" s="5">
        <v>1096</v>
      </c>
      <c r="D14" s="5">
        <v>87111608</v>
      </c>
      <c r="E14" s="5">
        <f>(D14/C14)/12</f>
        <v>6623.449513381995</v>
      </c>
      <c r="F14" s="5">
        <v>60</v>
      </c>
    </row>
    <row r="15" spans="1:6" ht="12.75">
      <c r="A15"/>
      <c r="B15" t="s">
        <v>76</v>
      </c>
      <c r="C15" s="5">
        <f>SUM(C16:C18)</f>
        <v>4613</v>
      </c>
      <c r="D15" s="5">
        <f>SUM(D16:D18)</f>
        <v>268149523</v>
      </c>
      <c r="E15" s="12">
        <f>+D15/(C15*12)</f>
        <v>4844.091390273864</v>
      </c>
      <c r="F15" s="5">
        <v>105</v>
      </c>
    </row>
    <row r="16" spans="1:6" ht="12.75">
      <c r="A16" t="s">
        <v>90</v>
      </c>
      <c r="B16" t="s">
        <v>96</v>
      </c>
      <c r="C16" s="5">
        <v>1957</v>
      </c>
      <c r="D16" s="5">
        <v>122632949</v>
      </c>
      <c r="E16" s="5">
        <f>(D16/C16)/12</f>
        <v>5221.978751490376</v>
      </c>
      <c r="F16" s="5">
        <v>13</v>
      </c>
    </row>
    <row r="17" spans="1:6" ht="12.75">
      <c r="A17" t="s">
        <v>90</v>
      </c>
      <c r="B17" t="s">
        <v>97</v>
      </c>
      <c r="C17" s="5">
        <v>1130</v>
      </c>
      <c r="D17" s="5">
        <v>84070857</v>
      </c>
      <c r="E17" s="5">
        <f>(D17/C17)/12</f>
        <v>6199.915707964602</v>
      </c>
      <c r="F17" s="5">
        <v>15</v>
      </c>
    </row>
    <row r="18" spans="1:6" ht="12.75">
      <c r="A18" t="s">
        <v>90</v>
      </c>
      <c r="B18" t="s">
        <v>98</v>
      </c>
      <c r="C18" s="5">
        <v>1526</v>
      </c>
      <c r="D18" s="5">
        <v>61445717</v>
      </c>
      <c r="E18" s="5">
        <f>(D18/C18)/12</f>
        <v>3355.489132809087</v>
      </c>
      <c r="F18" s="5">
        <v>80</v>
      </c>
    </row>
    <row r="19" spans="1:6" ht="12.75">
      <c r="A19" t="s">
        <v>90</v>
      </c>
      <c r="B19" t="s">
        <v>99</v>
      </c>
      <c r="C19" s="5">
        <f>+C20</f>
        <v>4315</v>
      </c>
      <c r="D19" s="5">
        <f>+D20</f>
        <v>275019872</v>
      </c>
      <c r="E19" s="12">
        <f>+D19/(C19*12)</f>
        <v>5311.314638856701</v>
      </c>
      <c r="F19" s="5">
        <f>+F20</f>
        <v>293</v>
      </c>
    </row>
    <row r="20" spans="1:6" ht="12.75">
      <c r="A20" t="s">
        <v>90</v>
      </c>
      <c r="B20" t="s">
        <v>100</v>
      </c>
      <c r="C20" s="5">
        <v>4315</v>
      </c>
      <c r="D20" s="5">
        <v>275019872</v>
      </c>
      <c r="E20" s="5">
        <f>(D20/C20)/12</f>
        <v>5311.314638856701</v>
      </c>
      <c r="F20" s="5">
        <v>293</v>
      </c>
    </row>
    <row r="21" spans="1:6" ht="12.75">
      <c r="A21"/>
      <c r="C21" s="5"/>
      <c r="D21" s="5"/>
      <c r="E21" s="5"/>
      <c r="F21" s="5"/>
    </row>
    <row r="22" spans="1:6" ht="12.75">
      <c r="A22" s="3" t="s">
        <v>90</v>
      </c>
      <c r="B22" s="2" t="s">
        <v>379</v>
      </c>
      <c r="C22" s="6">
        <f>C23</f>
        <v>4039</v>
      </c>
      <c r="D22" s="6">
        <f>+D23</f>
        <v>316692875</v>
      </c>
      <c r="E22" s="6">
        <f>+D22/(C22*12)</f>
        <v>6534.061133118758</v>
      </c>
      <c r="F22" s="6">
        <f>+F23</f>
        <v>182</v>
      </c>
    </row>
    <row r="23" spans="1:6" ht="12.75">
      <c r="A23" t="s">
        <v>90</v>
      </c>
      <c r="B23" t="s">
        <v>101</v>
      </c>
      <c r="C23" s="5">
        <f>+C24+C25+C26</f>
        <v>4039</v>
      </c>
      <c r="D23" s="5">
        <f>+D24+D25+D26</f>
        <v>316692875</v>
      </c>
      <c r="E23" s="12">
        <f>+D23/(C23*12)</f>
        <v>6534.061133118758</v>
      </c>
      <c r="F23" s="5">
        <f>+F24+F25+F26</f>
        <v>182</v>
      </c>
    </row>
    <row r="24" spans="1:6" ht="12.75">
      <c r="A24" t="s">
        <v>90</v>
      </c>
      <c r="B24" t="s">
        <v>52</v>
      </c>
      <c r="C24" s="5">
        <v>2865</v>
      </c>
      <c r="D24" s="5">
        <v>244795980</v>
      </c>
      <c r="E24" s="5">
        <f>(D24/C24)/12</f>
        <v>7120.301919720768</v>
      </c>
      <c r="F24" s="5">
        <v>71</v>
      </c>
    </row>
    <row r="25" spans="1:6" ht="12.75">
      <c r="A25" t="s">
        <v>90</v>
      </c>
      <c r="B25" t="s">
        <v>102</v>
      </c>
      <c r="C25" s="5">
        <v>870</v>
      </c>
      <c r="D25" s="5">
        <v>61858336</v>
      </c>
      <c r="E25" s="5">
        <f>(D25/C25)/12</f>
        <v>5925.127969348659</v>
      </c>
      <c r="F25" s="5">
        <v>30</v>
      </c>
    </row>
    <row r="26" spans="1:6" ht="12.75">
      <c r="A26" t="s">
        <v>90</v>
      </c>
      <c r="B26" t="s">
        <v>53</v>
      </c>
      <c r="C26" s="5">
        <v>304</v>
      </c>
      <c r="D26" s="5">
        <v>10038559</v>
      </c>
      <c r="E26" s="5">
        <f>(D26/C26)/12</f>
        <v>2751.7979714912285</v>
      </c>
      <c r="F26" s="5">
        <v>81</v>
      </c>
    </row>
    <row r="27" spans="1:6" ht="12.75">
      <c r="A27"/>
      <c r="C27" s="5"/>
      <c r="D27" s="5" t="s">
        <v>90</v>
      </c>
      <c r="E27" s="6"/>
      <c r="F27" s="5"/>
    </row>
    <row r="28" spans="1:6" ht="12.75">
      <c r="A28" s="3" t="s">
        <v>90</v>
      </c>
      <c r="B28" s="2" t="s">
        <v>380</v>
      </c>
      <c r="C28" s="6">
        <v>95164</v>
      </c>
      <c r="D28" s="6">
        <f>+D29+D32+D37</f>
        <v>3379405308</v>
      </c>
      <c r="E28" s="6">
        <f>+D28/(C28*12)</f>
        <v>2959.2819658694466</v>
      </c>
      <c r="F28" s="6">
        <f>+F29+F32+F37</f>
        <v>12565</v>
      </c>
    </row>
    <row r="29" spans="1:6" ht="12.75">
      <c r="A29" t="s">
        <v>90</v>
      </c>
      <c r="B29" t="s">
        <v>103</v>
      </c>
      <c r="C29" s="5">
        <f>+C30+C31</f>
        <v>21090</v>
      </c>
      <c r="D29" s="5">
        <f>+D30+D31</f>
        <v>798308804</v>
      </c>
      <c r="E29" s="12">
        <f>+D29/(C29*12)</f>
        <v>3154.373336494389</v>
      </c>
      <c r="F29" s="5">
        <f>+F30+F31</f>
        <v>3561</v>
      </c>
    </row>
    <row r="30" spans="1:6" ht="12.75">
      <c r="A30"/>
      <c r="B30" t="s">
        <v>104</v>
      </c>
      <c r="C30" s="5">
        <v>13412</v>
      </c>
      <c r="D30" s="5">
        <v>421604787</v>
      </c>
      <c r="E30" s="5">
        <f>(D30/C30)/12</f>
        <v>2619.5744296152698</v>
      </c>
      <c r="F30" s="5">
        <v>3053</v>
      </c>
    </row>
    <row r="31" spans="1:6" ht="12.75">
      <c r="A31"/>
      <c r="B31" t="s">
        <v>105</v>
      </c>
      <c r="C31" s="5">
        <v>7678</v>
      </c>
      <c r="D31" s="5">
        <v>376704017</v>
      </c>
      <c r="E31" s="5">
        <f>(D31/C31)/12</f>
        <v>4088.5649149083965</v>
      </c>
      <c r="F31" s="5">
        <v>508</v>
      </c>
    </row>
    <row r="32" spans="1:6" ht="12.75">
      <c r="A32"/>
      <c r="B32" t="s">
        <v>54</v>
      </c>
      <c r="C32" s="5">
        <f>+C33+C34+C35+C36</f>
        <v>9456</v>
      </c>
      <c r="D32" s="5">
        <f>+D33+D34+D35+D36</f>
        <v>454302033</v>
      </c>
      <c r="E32" s="12">
        <f>+D32/(C32*12)</f>
        <v>4003.6487679780034</v>
      </c>
      <c r="F32" s="5">
        <f>+F33+F34+F35+F36</f>
        <v>754</v>
      </c>
    </row>
    <row r="33" spans="1:6" ht="12.75">
      <c r="A33"/>
      <c r="B33" t="s">
        <v>106</v>
      </c>
      <c r="C33" s="5">
        <v>4556</v>
      </c>
      <c r="D33" s="5">
        <v>190727004</v>
      </c>
      <c r="E33" s="5">
        <f>(D33/C33)/12</f>
        <v>3488.568261633012</v>
      </c>
      <c r="F33" s="5">
        <v>284</v>
      </c>
    </row>
    <row r="34" spans="1:6" ht="12.75">
      <c r="A34"/>
      <c r="B34" t="s">
        <v>401</v>
      </c>
      <c r="C34" s="5">
        <v>1425</v>
      </c>
      <c r="D34" s="5">
        <v>75545320</v>
      </c>
      <c r="E34" s="5">
        <f>(D34/C34)/12</f>
        <v>4417.854970760234</v>
      </c>
      <c r="F34" s="5">
        <v>297</v>
      </c>
    </row>
    <row r="35" spans="1:6" ht="12.75">
      <c r="A35"/>
      <c r="B35" t="s">
        <v>77</v>
      </c>
      <c r="C35" s="5">
        <v>2876</v>
      </c>
      <c r="D35" s="5">
        <v>158564471</v>
      </c>
      <c r="E35" s="5">
        <f>(D35/C35)/12</f>
        <v>4594.473545433472</v>
      </c>
      <c r="F35" s="5">
        <v>114</v>
      </c>
    </row>
    <row r="36" spans="1:6" ht="12.75">
      <c r="A36"/>
      <c r="B36" t="s">
        <v>107</v>
      </c>
      <c r="C36" s="5">
        <v>599</v>
      </c>
      <c r="D36" s="5">
        <v>29465238</v>
      </c>
      <c r="E36" s="5">
        <f>(D36/C36)/12</f>
        <v>4099.226210350585</v>
      </c>
      <c r="F36" s="5">
        <v>59</v>
      </c>
    </row>
    <row r="37" spans="1:6" ht="12.75">
      <c r="A37"/>
      <c r="B37" t="s">
        <v>108</v>
      </c>
      <c r="C37" s="5">
        <f>+C38+C39+C40+C41</f>
        <v>64617</v>
      </c>
      <c r="D37" s="5">
        <f>+D38+D39+D40+D41</f>
        <v>2126794471</v>
      </c>
      <c r="E37" s="12">
        <f>+D37/(C37*12)</f>
        <v>2742.8211242139582</v>
      </c>
      <c r="F37" s="5">
        <f>+F38+F39+F40+F41</f>
        <v>8250</v>
      </c>
    </row>
    <row r="38" spans="1:6" ht="12.75">
      <c r="A38"/>
      <c r="B38" t="s">
        <v>55</v>
      </c>
      <c r="C38" s="5">
        <v>18156</v>
      </c>
      <c r="D38" s="5">
        <v>527324557</v>
      </c>
      <c r="E38" s="5">
        <f>(D38/C38)/12</f>
        <v>2420.3411039509438</v>
      </c>
      <c r="F38" s="5">
        <v>2195</v>
      </c>
    </row>
    <row r="39" spans="1:6" ht="12.75">
      <c r="A39"/>
      <c r="B39" t="s">
        <v>109</v>
      </c>
      <c r="C39" s="5">
        <v>19704</v>
      </c>
      <c r="D39" s="5">
        <v>787179341</v>
      </c>
      <c r="E39" s="5">
        <f>(D39/C39)/12</f>
        <v>3329.1858717350115</v>
      </c>
      <c r="F39" s="5">
        <v>2316</v>
      </c>
    </row>
    <row r="40" spans="1:6" ht="12.75">
      <c r="A40"/>
      <c r="B40" t="s">
        <v>110</v>
      </c>
      <c r="C40" s="5">
        <v>15378</v>
      </c>
      <c r="D40" s="5">
        <v>427987912</v>
      </c>
      <c r="E40" s="5">
        <f>(D40/C40)/12</f>
        <v>2319.265140677158</v>
      </c>
      <c r="F40" s="5">
        <v>2379</v>
      </c>
    </row>
    <row r="41" spans="1:6" ht="12.75">
      <c r="A41"/>
      <c r="B41" t="s">
        <v>111</v>
      </c>
      <c r="C41" s="5">
        <v>11379</v>
      </c>
      <c r="D41" s="5">
        <v>384302661</v>
      </c>
      <c r="E41" s="5">
        <f>(D41/C41)/12</f>
        <v>2814.4144256964587</v>
      </c>
      <c r="F41" s="5">
        <v>1360</v>
      </c>
    </row>
    <row r="42" spans="3:6" ht="12.75">
      <c r="C42" s="5" t="s">
        <v>90</v>
      </c>
      <c r="D42" s="5" t="s">
        <v>90</v>
      </c>
      <c r="F42" s="5"/>
    </row>
    <row r="43" spans="1:6" ht="12.75">
      <c r="A43" s="3"/>
      <c r="B43" s="2" t="s">
        <v>381</v>
      </c>
      <c r="C43" s="6">
        <f>+C44+C46+C55+C56+C59+C62+C65+C66+C70+C71+C73+C75+C83+C86+C92+C97+C107+C115+C122+C127+C132+C136</f>
        <v>123064</v>
      </c>
      <c r="D43" s="6">
        <f>+D44+D46+D55+D56+D59+D62+D65+D66+D70+D71+D73+D75+D83+D86+D92+D97+D107+D115+D122+D127+D132+D136</f>
        <v>5124852130</v>
      </c>
      <c r="E43" s="6">
        <f>(D43/C43)/12</f>
        <v>3470.316346237188</v>
      </c>
      <c r="F43" s="6">
        <f>+F44+F46+F55+F56+F59+F62+F65+F66+F70+F71+F73+F75+F83+F86+F92+F97+F107+F115+F122+F127+F132+F136</f>
        <v>3868</v>
      </c>
    </row>
    <row r="44" spans="1:6" ht="12.75">
      <c r="A44" s="3"/>
      <c r="B44" t="s">
        <v>411</v>
      </c>
      <c r="C44" s="12">
        <f>+C45</f>
        <v>42</v>
      </c>
      <c r="D44" s="12">
        <f>+D45</f>
        <v>1045025</v>
      </c>
      <c r="E44" s="12">
        <f>+D44/(C44*12)</f>
        <v>2073.4623015873017</v>
      </c>
      <c r="F44" s="12">
        <f>+F45</f>
        <v>11</v>
      </c>
    </row>
    <row r="45" spans="1:6" ht="12.75">
      <c r="A45" s="3"/>
      <c r="B45" t="s">
        <v>412</v>
      </c>
      <c r="C45" s="12">
        <v>42</v>
      </c>
      <c r="D45" s="12">
        <v>1045025</v>
      </c>
      <c r="E45" s="5">
        <f>(D45/C45)/12</f>
        <v>2073.4623015873017</v>
      </c>
      <c r="F45" s="12">
        <v>11</v>
      </c>
    </row>
    <row r="46" spans="1:6" ht="12.75">
      <c r="A46"/>
      <c r="B46" t="s">
        <v>112</v>
      </c>
      <c r="C46" s="5">
        <f>SUM(C47:C54)</f>
        <v>13427</v>
      </c>
      <c r="D46" s="5">
        <f>+D47+D48+D49+D50+D51+D52+D53+D54</f>
        <v>431385613</v>
      </c>
      <c r="E46" s="12">
        <f>+D46/(C46*12)</f>
        <v>2677.351685658251</v>
      </c>
      <c r="F46" s="5">
        <f>+F47+F48+F49+F50+F51+F52+F53+F54</f>
        <v>312</v>
      </c>
    </row>
    <row r="47" spans="1:6" ht="12.75">
      <c r="A47"/>
      <c r="B47" t="s">
        <v>187</v>
      </c>
      <c r="C47" s="5">
        <v>805</v>
      </c>
      <c r="D47" s="5">
        <v>30767428</v>
      </c>
      <c r="E47" s="5">
        <f aca="true" t="shared" si="0" ref="E47:E54">(D47/C47)/12</f>
        <v>3185.033954451346</v>
      </c>
      <c r="F47" s="5">
        <v>23</v>
      </c>
    </row>
    <row r="48" spans="1:6" ht="12.75">
      <c r="A48"/>
      <c r="B48" t="s">
        <v>56</v>
      </c>
      <c r="C48" s="5">
        <v>450</v>
      </c>
      <c r="D48" s="5">
        <v>19276062</v>
      </c>
      <c r="E48" s="5">
        <f t="shared" si="0"/>
        <v>3569.6411111111115</v>
      </c>
      <c r="F48" s="5">
        <v>10</v>
      </c>
    </row>
    <row r="49" spans="1:6" ht="12.75">
      <c r="A49"/>
      <c r="B49" t="s">
        <v>57</v>
      </c>
      <c r="C49" s="5">
        <v>919</v>
      </c>
      <c r="D49" s="5">
        <v>18680753</v>
      </c>
      <c r="E49" s="5">
        <f t="shared" si="0"/>
        <v>1693.9384294523034</v>
      </c>
      <c r="F49" s="5">
        <v>44</v>
      </c>
    </row>
    <row r="50" spans="1:6" ht="12.75">
      <c r="A50"/>
      <c r="B50" t="s">
        <v>58</v>
      </c>
      <c r="C50" s="5">
        <v>1882</v>
      </c>
      <c r="D50" s="5">
        <v>64156504</v>
      </c>
      <c r="E50" s="5">
        <f t="shared" si="0"/>
        <v>2840.794544810485</v>
      </c>
      <c r="F50" s="5">
        <v>13</v>
      </c>
    </row>
    <row r="51" spans="1:6" ht="12.75">
      <c r="A51"/>
      <c r="B51" t="s">
        <v>113</v>
      </c>
      <c r="C51" s="5">
        <v>2598</v>
      </c>
      <c r="D51" s="5">
        <v>96148272</v>
      </c>
      <c r="E51" s="5">
        <f t="shared" si="0"/>
        <v>3084.047729022325</v>
      </c>
      <c r="F51" s="5">
        <v>31</v>
      </c>
    </row>
    <row r="52" spans="1:6" ht="12.75">
      <c r="A52"/>
      <c r="B52" t="s">
        <v>59</v>
      </c>
      <c r="C52" s="5">
        <v>2675</v>
      </c>
      <c r="D52" s="5">
        <v>79213970</v>
      </c>
      <c r="E52" s="5">
        <f t="shared" si="0"/>
        <v>2467.72492211838</v>
      </c>
      <c r="F52" s="5">
        <v>46</v>
      </c>
    </row>
    <row r="53" spans="1:6" ht="12.75">
      <c r="A53"/>
      <c r="B53" t="s">
        <v>114</v>
      </c>
      <c r="C53" s="5">
        <v>3173</v>
      </c>
      <c r="D53" s="5">
        <v>87431311</v>
      </c>
      <c r="E53" s="5">
        <f t="shared" si="0"/>
        <v>2296.231510662885</v>
      </c>
      <c r="F53" s="5">
        <v>115</v>
      </c>
    </row>
    <row r="54" spans="1:6" ht="12.75">
      <c r="A54"/>
      <c r="B54" t="s">
        <v>414</v>
      </c>
      <c r="C54" s="5">
        <v>925</v>
      </c>
      <c r="D54" s="5">
        <v>35711313</v>
      </c>
      <c r="E54" s="5">
        <f t="shared" si="0"/>
        <v>3217.2354054054053</v>
      </c>
      <c r="F54" s="5">
        <v>30</v>
      </c>
    </row>
    <row r="55" spans="1:6" ht="12.75">
      <c r="A55"/>
      <c r="B55" t="s">
        <v>115</v>
      </c>
      <c r="C55" s="5">
        <v>572</v>
      </c>
      <c r="D55" s="5">
        <v>22306741</v>
      </c>
      <c r="E55" s="12">
        <f>+D55/(C55*12)</f>
        <v>3249.8165792540794</v>
      </c>
      <c r="F55" s="5">
        <v>31</v>
      </c>
    </row>
    <row r="56" spans="1:6" ht="12.75">
      <c r="A56"/>
      <c r="B56" t="s">
        <v>116</v>
      </c>
      <c r="C56" s="5">
        <f>SUM(C57:C58)</f>
        <v>296</v>
      </c>
      <c r="D56" s="5">
        <f>+D57+D58</f>
        <v>8414477</v>
      </c>
      <c r="E56" s="12">
        <f>+D56/(C56*12)</f>
        <v>2368.940596846847</v>
      </c>
      <c r="F56" s="5">
        <f>+F57+F58</f>
        <v>20</v>
      </c>
    </row>
    <row r="57" spans="1:6" ht="12.75">
      <c r="A57"/>
      <c r="B57" t="s">
        <v>117</v>
      </c>
      <c r="C57" s="5">
        <v>28</v>
      </c>
      <c r="D57" s="5">
        <v>1078060</v>
      </c>
      <c r="E57" s="5">
        <f>(D57/C57)/12</f>
        <v>3208.5119047619046</v>
      </c>
      <c r="F57" s="5">
        <v>4</v>
      </c>
    </row>
    <row r="58" spans="1:6" ht="12.75">
      <c r="A58"/>
      <c r="B58" t="s">
        <v>118</v>
      </c>
      <c r="C58" s="5">
        <v>268</v>
      </c>
      <c r="D58" s="5">
        <v>7336417</v>
      </c>
      <c r="E58" s="5">
        <f>(D58/C58)/12</f>
        <v>2281.2241915422887</v>
      </c>
      <c r="F58" s="5">
        <v>16</v>
      </c>
    </row>
    <row r="59" spans="1:6" ht="12.75">
      <c r="A59"/>
      <c r="B59" t="s">
        <v>119</v>
      </c>
      <c r="C59" s="5">
        <f>SUM(C60:C61)</f>
        <v>916</v>
      </c>
      <c r="D59" s="5">
        <f>+D60+D61</f>
        <v>25643892</v>
      </c>
      <c r="E59" s="12">
        <f>+D59/(C59*12)</f>
        <v>2332.9596069868994</v>
      </c>
      <c r="F59" s="5">
        <f>+F60+F61</f>
        <v>89</v>
      </c>
    </row>
    <row r="60" spans="1:6" ht="12.75">
      <c r="A60"/>
      <c r="B60" t="s">
        <v>120</v>
      </c>
      <c r="C60" s="5">
        <v>219</v>
      </c>
      <c r="D60" s="5">
        <v>5756280</v>
      </c>
      <c r="E60" s="5">
        <f>(D60/C60)/12</f>
        <v>2190.365296803653</v>
      </c>
      <c r="F60" s="5">
        <v>19</v>
      </c>
    </row>
    <row r="61" spans="1:6" ht="12.75">
      <c r="A61"/>
      <c r="B61" t="s">
        <v>121</v>
      </c>
      <c r="C61" s="5">
        <v>697</v>
      </c>
      <c r="D61" s="5">
        <v>19887612</v>
      </c>
      <c r="E61" s="5">
        <f>(D61/C61)/12</f>
        <v>2377.763271162123</v>
      </c>
      <c r="F61" s="5">
        <v>70</v>
      </c>
    </row>
    <row r="62" spans="1:6" ht="12.75">
      <c r="A62"/>
      <c r="B62" t="s">
        <v>122</v>
      </c>
      <c r="C62" s="5">
        <f>SUM(C63:C64)</f>
        <v>1410</v>
      </c>
      <c r="D62" s="5">
        <f>+D63+D64</f>
        <v>30867384</v>
      </c>
      <c r="E62" s="5">
        <f>(D62/C62)/12</f>
        <v>1824.313475177305</v>
      </c>
      <c r="F62" s="5">
        <f>+F63+F64</f>
        <v>51</v>
      </c>
    </row>
    <row r="63" spans="1:6" ht="12.75">
      <c r="A63"/>
      <c r="B63" t="s">
        <v>60</v>
      </c>
      <c r="C63" s="5">
        <v>1242</v>
      </c>
      <c r="D63" s="5">
        <v>27364472</v>
      </c>
      <c r="E63" s="5">
        <f aca="true" t="shared" si="1" ref="E63:E126">(D63/C63)/12</f>
        <v>1836.0488459473966</v>
      </c>
      <c r="F63" s="5">
        <v>33</v>
      </c>
    </row>
    <row r="64" spans="1:6" ht="12.75">
      <c r="A64"/>
      <c r="B64" t="s">
        <v>348</v>
      </c>
      <c r="C64" s="5">
        <f>60+108</f>
        <v>168</v>
      </c>
      <c r="D64" s="5">
        <f>1005915+2496997</f>
        <v>3502912</v>
      </c>
      <c r="E64" s="5">
        <f t="shared" si="1"/>
        <v>1737.5555555555557</v>
      </c>
      <c r="F64" s="5">
        <f>2+16</f>
        <v>18</v>
      </c>
    </row>
    <row r="65" spans="1:6" ht="12.75">
      <c r="A65"/>
      <c r="B65" t="s">
        <v>123</v>
      </c>
      <c r="C65" s="5">
        <v>204</v>
      </c>
      <c r="D65" s="5">
        <v>4014358</v>
      </c>
      <c r="E65" s="5">
        <f t="shared" si="1"/>
        <v>1639.8521241830065</v>
      </c>
      <c r="F65" s="5">
        <v>17</v>
      </c>
    </row>
    <row r="66" spans="1:6" ht="12.75">
      <c r="A66"/>
      <c r="B66" t="s">
        <v>124</v>
      </c>
      <c r="C66" s="5">
        <f>SUM(C67:C69)</f>
        <v>3579</v>
      </c>
      <c r="D66" s="5">
        <f>+D67+D68+D69</f>
        <v>100585942</v>
      </c>
      <c r="E66" s="5">
        <f t="shared" si="1"/>
        <v>2342.0401881344883</v>
      </c>
      <c r="F66" s="5">
        <f>+F67+F68+F69</f>
        <v>193</v>
      </c>
    </row>
    <row r="67" spans="1:6" ht="12.75">
      <c r="A67"/>
      <c r="B67" t="s">
        <v>61</v>
      </c>
      <c r="C67" s="5">
        <v>276</v>
      </c>
      <c r="D67" s="5">
        <v>7185386</v>
      </c>
      <c r="E67" s="5">
        <f t="shared" si="1"/>
        <v>2169.5006038647343</v>
      </c>
      <c r="F67" s="5">
        <v>23</v>
      </c>
    </row>
    <row r="68" spans="1:6" ht="12.75">
      <c r="A68"/>
      <c r="B68" t="s">
        <v>188</v>
      </c>
      <c r="C68" s="5">
        <v>954</v>
      </c>
      <c r="D68" s="5">
        <v>30920691</v>
      </c>
      <c r="E68" s="5">
        <f t="shared" si="1"/>
        <v>2700.968815513627</v>
      </c>
      <c r="F68" s="5">
        <v>27</v>
      </c>
    </row>
    <row r="69" spans="1:6" ht="12.75">
      <c r="A69"/>
      <c r="B69" t="s">
        <v>125</v>
      </c>
      <c r="C69" s="5">
        <v>2349</v>
      </c>
      <c r="D69" s="5">
        <v>62479865</v>
      </c>
      <c r="E69" s="5">
        <f t="shared" si="1"/>
        <v>2216.541258691642</v>
      </c>
      <c r="F69" s="5">
        <v>143</v>
      </c>
    </row>
    <row r="70" spans="1:6" ht="12.75">
      <c r="A70"/>
      <c r="B70" t="s">
        <v>126</v>
      </c>
      <c r="C70" s="5">
        <v>2876</v>
      </c>
      <c r="D70" s="5">
        <v>117768186</v>
      </c>
      <c r="E70" s="5">
        <f t="shared" si="1"/>
        <v>3412.383692628651</v>
      </c>
      <c r="F70" s="5">
        <v>42</v>
      </c>
    </row>
    <row r="71" spans="1:6" ht="12.75">
      <c r="A71"/>
      <c r="B71" t="s">
        <v>127</v>
      </c>
      <c r="C71" s="5">
        <f>+C72</f>
        <v>6955</v>
      </c>
      <c r="D71" s="5">
        <f>+D72</f>
        <v>240003977</v>
      </c>
      <c r="E71" s="5">
        <f t="shared" si="1"/>
        <v>2875.676695422957</v>
      </c>
      <c r="F71" s="5">
        <f>+F72</f>
        <v>351</v>
      </c>
    </row>
    <row r="72" spans="1:6" ht="12.75">
      <c r="A72"/>
      <c r="B72" t="s">
        <v>128</v>
      </c>
      <c r="C72" s="5">
        <v>6955</v>
      </c>
      <c r="D72" s="5">
        <v>240003977</v>
      </c>
      <c r="E72" s="5">
        <f t="shared" si="1"/>
        <v>2875.676695422957</v>
      </c>
      <c r="F72" s="5">
        <v>351</v>
      </c>
    </row>
    <row r="73" spans="1:6" ht="12.75">
      <c r="A73"/>
      <c r="B73" t="s">
        <v>129</v>
      </c>
      <c r="C73" s="5">
        <f>+C74</f>
        <v>1036</v>
      </c>
      <c r="D73" s="5">
        <f>+D74</f>
        <v>83895818</v>
      </c>
      <c r="E73" s="5">
        <f t="shared" si="1"/>
        <v>6748.376608751609</v>
      </c>
      <c r="F73" s="5">
        <f>+F74</f>
        <v>22</v>
      </c>
    </row>
    <row r="74" spans="1:6" ht="12.75">
      <c r="A74"/>
      <c r="B74" t="s">
        <v>130</v>
      </c>
      <c r="C74" s="5">
        <v>1036</v>
      </c>
      <c r="D74" s="5">
        <v>83895818</v>
      </c>
      <c r="E74" s="5">
        <f t="shared" si="1"/>
        <v>6748.376608751609</v>
      </c>
      <c r="F74" s="5">
        <v>22</v>
      </c>
    </row>
    <row r="75" spans="1:6" ht="12.75">
      <c r="A75"/>
      <c r="B75" t="s">
        <v>131</v>
      </c>
      <c r="C75" s="5">
        <f>SUM(C76:C82)</f>
        <v>7842</v>
      </c>
      <c r="D75" s="7">
        <f>SUM(D76:D82)</f>
        <v>368555840</v>
      </c>
      <c r="E75" s="5">
        <f t="shared" si="1"/>
        <v>3916.473688684859</v>
      </c>
      <c r="F75" s="7">
        <f>SUM(F76:F82)</f>
        <v>166</v>
      </c>
    </row>
    <row r="76" spans="1:6" ht="12.75">
      <c r="A76"/>
      <c r="B76" t="s">
        <v>132</v>
      </c>
      <c r="C76" s="5">
        <v>854</v>
      </c>
      <c r="D76" s="5">
        <v>45746232</v>
      </c>
      <c r="E76" s="5">
        <f t="shared" si="1"/>
        <v>4463.918032786885</v>
      </c>
      <c r="F76" s="5">
        <v>20</v>
      </c>
    </row>
    <row r="77" spans="1:6" ht="12.75">
      <c r="A77"/>
      <c r="B77" t="s">
        <v>133</v>
      </c>
      <c r="C77" s="5">
        <v>163</v>
      </c>
      <c r="D77" s="5">
        <v>6866396</v>
      </c>
      <c r="E77" s="5">
        <f t="shared" si="1"/>
        <v>3510.4274028629857</v>
      </c>
      <c r="F77" s="5">
        <v>9</v>
      </c>
    </row>
    <row r="78" spans="1:6" ht="12.75">
      <c r="A78"/>
      <c r="B78" t="s">
        <v>134</v>
      </c>
      <c r="C78" s="5">
        <v>154</v>
      </c>
      <c r="D78" s="5">
        <v>8071704</v>
      </c>
      <c r="E78" s="5">
        <f t="shared" si="1"/>
        <v>4367.805194805195</v>
      </c>
      <c r="F78" s="5">
        <v>10</v>
      </c>
    </row>
    <row r="79" spans="1:6" ht="12.75">
      <c r="A79"/>
      <c r="B79" t="s">
        <v>189</v>
      </c>
      <c r="C79" s="5">
        <v>4493</v>
      </c>
      <c r="D79" s="5">
        <v>207193091</v>
      </c>
      <c r="E79" s="5">
        <f t="shared" si="1"/>
        <v>3842.886916685214</v>
      </c>
      <c r="F79" s="5">
        <v>69</v>
      </c>
    </row>
    <row r="80" spans="1:6" ht="12.75">
      <c r="A80"/>
      <c r="B80" t="s">
        <v>135</v>
      </c>
      <c r="C80" s="5">
        <v>105</v>
      </c>
      <c r="D80" s="5">
        <v>4664679</v>
      </c>
      <c r="E80" s="5">
        <f t="shared" si="1"/>
        <v>3702.1261904761905</v>
      </c>
      <c r="F80" s="5">
        <v>11</v>
      </c>
    </row>
    <row r="81" spans="1:6" ht="12.75">
      <c r="A81"/>
      <c r="B81" t="s">
        <v>136</v>
      </c>
      <c r="C81" s="5">
        <v>1850</v>
      </c>
      <c r="D81" s="5">
        <v>85861705</v>
      </c>
      <c r="E81" s="5">
        <f t="shared" si="1"/>
        <v>3867.644369369369</v>
      </c>
      <c r="F81" s="5">
        <v>24</v>
      </c>
    </row>
    <row r="82" spans="1:6" ht="12.75">
      <c r="A82"/>
      <c r="B82" t="s">
        <v>137</v>
      </c>
      <c r="C82" s="5">
        <v>223</v>
      </c>
      <c r="D82" s="5">
        <v>10152033</v>
      </c>
      <c r="E82" s="5">
        <f t="shared" si="1"/>
        <v>3793.7343049327355</v>
      </c>
      <c r="F82" s="5">
        <v>23</v>
      </c>
    </row>
    <row r="83" spans="1:6" ht="12.75">
      <c r="A83"/>
      <c r="B83" t="s">
        <v>138</v>
      </c>
      <c r="C83" s="5">
        <f>SUM(C84:C85)</f>
        <v>4406</v>
      </c>
      <c r="D83" s="5">
        <f>+D84+D85</f>
        <v>147735156</v>
      </c>
      <c r="E83" s="5">
        <f t="shared" si="1"/>
        <v>2794.204039945529</v>
      </c>
      <c r="F83" s="5">
        <f>+F84+F85</f>
        <v>143</v>
      </c>
    </row>
    <row r="84" spans="1:6" ht="12.75">
      <c r="A84"/>
      <c r="B84" t="s">
        <v>139</v>
      </c>
      <c r="C84" s="5">
        <v>4029</v>
      </c>
      <c r="D84" s="5">
        <v>133260520</v>
      </c>
      <c r="E84" s="5">
        <f t="shared" si="1"/>
        <v>2756.2778191445354</v>
      </c>
      <c r="F84" s="5">
        <v>131</v>
      </c>
    </row>
    <row r="85" spans="1:6" ht="12.75">
      <c r="A85"/>
      <c r="B85" t="s">
        <v>140</v>
      </c>
      <c r="C85" s="5">
        <v>377</v>
      </c>
      <c r="D85" s="5">
        <v>14474636</v>
      </c>
      <c r="E85" s="5">
        <f t="shared" si="1"/>
        <v>3199.5216622458006</v>
      </c>
      <c r="F85" s="5">
        <v>12</v>
      </c>
    </row>
    <row r="86" spans="1:6" ht="12.75">
      <c r="A86"/>
      <c r="B86" t="s">
        <v>141</v>
      </c>
      <c r="C86" s="5">
        <f>SUM(C87:C91)</f>
        <v>5695</v>
      </c>
      <c r="D86" s="5">
        <f>+D87+D88+D89+D90+D91</f>
        <v>238429533</v>
      </c>
      <c r="E86" s="5">
        <f t="shared" si="1"/>
        <v>3488.8723002633888</v>
      </c>
      <c r="F86" s="5">
        <f>+F87+F88+F89+F90+F91</f>
        <v>198</v>
      </c>
    </row>
    <row r="87" spans="1:6" ht="12.75">
      <c r="A87"/>
      <c r="B87" t="s">
        <v>142</v>
      </c>
      <c r="C87" s="5">
        <v>354</v>
      </c>
      <c r="D87" s="5">
        <v>13545639</v>
      </c>
      <c r="E87" s="5">
        <f t="shared" si="1"/>
        <v>3188.709745762712</v>
      </c>
      <c r="F87" s="5">
        <v>17</v>
      </c>
    </row>
    <row r="88" spans="1:6" ht="12.75">
      <c r="A88"/>
      <c r="B88" t="s">
        <v>143</v>
      </c>
      <c r="C88" s="5">
        <v>639</v>
      </c>
      <c r="D88" s="5">
        <v>20383764</v>
      </c>
      <c r="E88" s="5">
        <f t="shared" si="1"/>
        <v>2658.2895148669795</v>
      </c>
      <c r="F88" s="5">
        <v>23</v>
      </c>
    </row>
    <row r="89" spans="1:6" ht="12.75">
      <c r="A89"/>
      <c r="B89" t="s">
        <v>144</v>
      </c>
      <c r="C89" s="5">
        <v>3177</v>
      </c>
      <c r="D89" s="5">
        <v>142327781</v>
      </c>
      <c r="E89" s="5">
        <f t="shared" si="1"/>
        <v>3733.285620606442</v>
      </c>
      <c r="F89" s="5">
        <v>104</v>
      </c>
    </row>
    <row r="90" spans="1:6" ht="12.75">
      <c r="A90"/>
      <c r="B90" t="s">
        <v>145</v>
      </c>
      <c r="C90" s="5">
        <v>272</v>
      </c>
      <c r="D90" s="5">
        <v>11549796</v>
      </c>
      <c r="E90" s="5">
        <f t="shared" si="1"/>
        <v>3538.5404411764707</v>
      </c>
      <c r="F90" s="5">
        <v>6</v>
      </c>
    </row>
    <row r="91" spans="1:6" ht="12.75">
      <c r="A91"/>
      <c r="B91" t="s">
        <v>146</v>
      </c>
      <c r="C91" s="5">
        <v>1253</v>
      </c>
      <c r="D91" s="5">
        <v>50622553</v>
      </c>
      <c r="E91" s="5">
        <f t="shared" si="1"/>
        <v>3366.7566507049746</v>
      </c>
      <c r="F91" s="5">
        <v>48</v>
      </c>
    </row>
    <row r="92" spans="1:6" ht="12.75">
      <c r="A92"/>
      <c r="B92" t="s">
        <v>147</v>
      </c>
      <c r="C92" s="5">
        <f>SUM(C93:C96)</f>
        <v>3795</v>
      </c>
      <c r="D92" s="5">
        <f>SUM(D93:D96)</f>
        <v>202520904</v>
      </c>
      <c r="E92" s="5">
        <f t="shared" si="1"/>
        <v>4447.099341238471</v>
      </c>
      <c r="F92" s="5">
        <f>SUM(F93:F96)</f>
        <v>49</v>
      </c>
    </row>
    <row r="93" spans="1:6" ht="12.75">
      <c r="A93"/>
      <c r="B93" t="s">
        <v>148</v>
      </c>
      <c r="C93" s="5">
        <v>425</v>
      </c>
      <c r="D93" s="5">
        <v>38186553</v>
      </c>
      <c r="E93" s="5">
        <f t="shared" si="1"/>
        <v>7487.559411764706</v>
      </c>
      <c r="F93" s="5">
        <v>3</v>
      </c>
    </row>
    <row r="94" spans="1:6" ht="12.75">
      <c r="A94"/>
      <c r="B94" t="s">
        <v>149</v>
      </c>
      <c r="C94" s="5">
        <v>108</v>
      </c>
      <c r="D94" s="5">
        <v>4176720</v>
      </c>
      <c r="E94" s="5">
        <f t="shared" si="1"/>
        <v>3222.777777777778</v>
      </c>
      <c r="F94" s="5">
        <v>6</v>
      </c>
    </row>
    <row r="95" spans="1:6" ht="12.75">
      <c r="A95"/>
      <c r="B95" t="s">
        <v>150</v>
      </c>
      <c r="C95" s="5">
        <v>1817</v>
      </c>
      <c r="D95" s="5">
        <v>104710454</v>
      </c>
      <c r="E95" s="5">
        <f t="shared" si="1"/>
        <v>4802.350669601908</v>
      </c>
      <c r="F95" s="5">
        <v>19</v>
      </c>
    </row>
    <row r="96" spans="1:6" ht="12.75">
      <c r="A96"/>
      <c r="B96" t="s">
        <v>427</v>
      </c>
      <c r="C96" s="5">
        <f>205+1240</f>
        <v>1445</v>
      </c>
      <c r="D96" s="5">
        <f>9909495+45537682</f>
        <v>55447177</v>
      </c>
      <c r="E96" s="5">
        <f t="shared" si="1"/>
        <v>3197.645732410611</v>
      </c>
      <c r="F96" s="5">
        <v>21</v>
      </c>
    </row>
    <row r="97" spans="1:6" ht="12.75">
      <c r="A97"/>
      <c r="B97" t="s">
        <v>151</v>
      </c>
      <c r="C97" s="5">
        <f>SUM(C98:C106)</f>
        <v>12106</v>
      </c>
      <c r="D97" s="5">
        <f>+D98+D99+D100+D101+D102+D103+D104+D105+D106</f>
        <v>476388941</v>
      </c>
      <c r="E97" s="5">
        <f t="shared" si="1"/>
        <v>3279.289477669475</v>
      </c>
      <c r="F97" s="5">
        <f>+F98+F99+F100+F101+F102+F103+F104+F105+F106</f>
        <v>617</v>
      </c>
    </row>
    <row r="98" spans="1:6" ht="12.75">
      <c r="A98"/>
      <c r="B98" t="s">
        <v>62</v>
      </c>
      <c r="C98" s="5">
        <v>176</v>
      </c>
      <c r="D98" s="5">
        <v>5082144</v>
      </c>
      <c r="E98" s="5">
        <f t="shared" si="1"/>
        <v>2406.3181818181815</v>
      </c>
      <c r="F98" s="5">
        <v>13</v>
      </c>
    </row>
    <row r="99" spans="1:6" ht="12.75">
      <c r="A99"/>
      <c r="B99" t="s">
        <v>78</v>
      </c>
      <c r="C99" s="5">
        <v>137</v>
      </c>
      <c r="D99" s="5">
        <v>5014913</v>
      </c>
      <c r="E99" s="5">
        <f t="shared" si="1"/>
        <v>3050.4336982968366</v>
      </c>
      <c r="F99" s="5">
        <v>15</v>
      </c>
    </row>
    <row r="100" spans="1:6" ht="12.75">
      <c r="A100"/>
      <c r="B100" t="s">
        <v>63</v>
      </c>
      <c r="C100" s="5">
        <v>6214</v>
      </c>
      <c r="D100" s="5">
        <v>256490347</v>
      </c>
      <c r="E100" s="5">
        <f t="shared" si="1"/>
        <v>3439.68387243858</v>
      </c>
      <c r="F100" s="5">
        <v>230</v>
      </c>
    </row>
    <row r="101" spans="1:6" ht="12.75">
      <c r="A101"/>
      <c r="B101" t="s">
        <v>152</v>
      </c>
      <c r="C101" s="5">
        <v>436</v>
      </c>
      <c r="D101" s="5">
        <v>19788516</v>
      </c>
      <c r="E101" s="5">
        <f t="shared" si="1"/>
        <v>3782.2087155963304</v>
      </c>
      <c r="F101" s="5">
        <v>12</v>
      </c>
    </row>
    <row r="102" spans="1:6" ht="12.75">
      <c r="A102"/>
      <c r="B102" t="s">
        <v>153</v>
      </c>
      <c r="C102" s="5">
        <v>76</v>
      </c>
      <c r="D102" s="5">
        <v>2206837</v>
      </c>
      <c r="E102" s="5">
        <f t="shared" si="1"/>
        <v>2419.777412280702</v>
      </c>
      <c r="F102" s="5">
        <v>3</v>
      </c>
    </row>
    <row r="103" spans="1:6" ht="12.75">
      <c r="A103"/>
      <c r="B103" t="s">
        <v>154</v>
      </c>
      <c r="C103" s="5">
        <v>104</v>
      </c>
      <c r="D103" s="5">
        <v>3873836</v>
      </c>
      <c r="E103" s="5">
        <f t="shared" si="1"/>
        <v>3104.0352564102564</v>
      </c>
      <c r="F103" s="5">
        <v>8</v>
      </c>
    </row>
    <row r="104" spans="1:6" ht="12.75">
      <c r="A104"/>
      <c r="B104" t="s">
        <v>155</v>
      </c>
      <c r="C104" s="5">
        <v>1824</v>
      </c>
      <c r="D104" s="5">
        <v>65336461</v>
      </c>
      <c r="E104" s="5">
        <f t="shared" si="1"/>
        <v>2985.035681652047</v>
      </c>
      <c r="F104" s="5">
        <v>208</v>
      </c>
    </row>
    <row r="105" spans="1:6" ht="12.75">
      <c r="A105"/>
      <c r="B105" t="s">
        <v>156</v>
      </c>
      <c r="C105" s="5">
        <v>883</v>
      </c>
      <c r="D105" s="5">
        <v>27773716</v>
      </c>
      <c r="E105" s="5">
        <f t="shared" si="1"/>
        <v>2621.151000377501</v>
      </c>
      <c r="F105" s="5">
        <v>50</v>
      </c>
    </row>
    <row r="106" spans="1:6" ht="12.75">
      <c r="A106"/>
      <c r="B106" t="s">
        <v>157</v>
      </c>
      <c r="C106" s="5">
        <v>2256</v>
      </c>
      <c r="D106" s="5">
        <v>90822171</v>
      </c>
      <c r="E106" s="5">
        <f t="shared" si="1"/>
        <v>3354.8378767730496</v>
      </c>
      <c r="F106" s="5">
        <v>78</v>
      </c>
    </row>
    <row r="107" spans="1:6" ht="12.75">
      <c r="A107"/>
      <c r="B107" t="s">
        <v>158</v>
      </c>
      <c r="C107" s="5">
        <f>SUM(C108:C114)</f>
        <v>5755</v>
      </c>
      <c r="D107" s="5">
        <f>+D108+D109+D110+D111+D112+D113+D114</f>
        <v>265977494</v>
      </c>
      <c r="E107" s="5">
        <f t="shared" si="1"/>
        <v>3851.3972487691863</v>
      </c>
      <c r="F107" s="5">
        <f>+F108+F109+F110+F111+F112+F113+F114</f>
        <v>201</v>
      </c>
    </row>
    <row r="108" spans="1:6" ht="12.75">
      <c r="A108"/>
      <c r="B108" t="s">
        <v>159</v>
      </c>
      <c r="C108" s="5">
        <v>796</v>
      </c>
      <c r="D108" s="5">
        <v>46805866</v>
      </c>
      <c r="E108" s="5">
        <f t="shared" si="1"/>
        <v>4900.111599664991</v>
      </c>
      <c r="F108" s="5">
        <v>31</v>
      </c>
    </row>
    <row r="109" spans="1:6" ht="12.75">
      <c r="A109"/>
      <c r="B109" t="s">
        <v>160</v>
      </c>
      <c r="C109" s="5">
        <v>271</v>
      </c>
      <c r="D109" s="5">
        <v>10375033</v>
      </c>
      <c r="E109" s="5">
        <f t="shared" si="1"/>
        <v>3190.35455104551</v>
      </c>
      <c r="F109" s="5">
        <v>22</v>
      </c>
    </row>
    <row r="110" spans="1:6" ht="12.75">
      <c r="A110"/>
      <c r="B110" t="s">
        <v>161</v>
      </c>
      <c r="C110" s="5">
        <v>778</v>
      </c>
      <c r="D110" s="5">
        <v>30777811</v>
      </c>
      <c r="E110" s="5">
        <f t="shared" si="1"/>
        <v>3296.680698371894</v>
      </c>
      <c r="F110" s="5">
        <v>31</v>
      </c>
    </row>
    <row r="111" spans="1:6" ht="12.75">
      <c r="A111"/>
      <c r="B111" t="s">
        <v>162</v>
      </c>
      <c r="C111" s="5">
        <v>771</v>
      </c>
      <c r="D111" s="5">
        <v>26614963</v>
      </c>
      <c r="E111" s="5">
        <f t="shared" si="1"/>
        <v>2876.6713143104193</v>
      </c>
      <c r="F111" s="5">
        <v>16</v>
      </c>
    </row>
    <row r="112" spans="1:6" ht="12.75">
      <c r="A112"/>
      <c r="B112" t="s">
        <v>163</v>
      </c>
      <c r="C112" s="5">
        <v>636</v>
      </c>
      <c r="D112" s="5">
        <v>20216039</v>
      </c>
      <c r="E112" s="5">
        <f t="shared" si="1"/>
        <v>2648.852070230608</v>
      </c>
      <c r="F112" s="5">
        <v>46</v>
      </c>
    </row>
    <row r="113" spans="1:6" ht="12.75">
      <c r="A113"/>
      <c r="B113" t="s">
        <v>164</v>
      </c>
      <c r="C113" s="5">
        <v>447</v>
      </c>
      <c r="D113" s="5">
        <v>17192470</v>
      </c>
      <c r="E113" s="5">
        <f t="shared" si="1"/>
        <v>3205.1584638329605</v>
      </c>
      <c r="F113" s="5">
        <v>8</v>
      </c>
    </row>
    <row r="114" spans="1:6" ht="12.75">
      <c r="A114"/>
      <c r="B114" t="s">
        <v>165</v>
      </c>
      <c r="C114" s="5">
        <v>2056</v>
      </c>
      <c r="D114" s="5">
        <v>113995312</v>
      </c>
      <c r="E114" s="5">
        <f t="shared" si="1"/>
        <v>4620.432555123217</v>
      </c>
      <c r="F114" s="5">
        <v>47</v>
      </c>
    </row>
    <row r="115" spans="1:6" ht="12.75">
      <c r="A115"/>
      <c r="B115" t="s">
        <v>166</v>
      </c>
      <c r="C115" s="5">
        <f>SUM(C116:C121)</f>
        <v>11268</v>
      </c>
      <c r="D115" s="5">
        <f>+D116+D117+D118+D119+D120+D121</f>
        <v>649222873</v>
      </c>
      <c r="E115" s="5">
        <f t="shared" si="1"/>
        <v>4801.376116731748</v>
      </c>
      <c r="F115" s="5">
        <f>+F116+F117+F118+F119+F120+F121</f>
        <v>211</v>
      </c>
    </row>
    <row r="116" spans="1:6" ht="12.75">
      <c r="A116"/>
      <c r="B116" t="s">
        <v>167</v>
      </c>
      <c r="C116" s="5">
        <v>599</v>
      </c>
      <c r="D116" s="5">
        <v>44637282</v>
      </c>
      <c r="E116" s="5">
        <f t="shared" si="1"/>
        <v>6209.972454090151</v>
      </c>
      <c r="F116" s="5">
        <v>27</v>
      </c>
    </row>
    <row r="117" spans="1:6" ht="12.75">
      <c r="A117"/>
      <c r="B117" t="s">
        <v>168</v>
      </c>
      <c r="C117" s="5">
        <v>2996</v>
      </c>
      <c r="D117" s="5">
        <v>201746686</v>
      </c>
      <c r="E117" s="5">
        <f t="shared" si="1"/>
        <v>5611.556686693369</v>
      </c>
      <c r="F117" s="5">
        <v>32</v>
      </c>
    </row>
    <row r="118" spans="1:6" ht="12.75">
      <c r="A118"/>
      <c r="B118" t="s">
        <v>169</v>
      </c>
      <c r="C118" s="5">
        <v>456</v>
      </c>
      <c r="D118" s="5">
        <v>24310968</v>
      </c>
      <c r="E118" s="5">
        <f t="shared" si="1"/>
        <v>4442.793859649123</v>
      </c>
      <c r="F118" s="5">
        <v>13</v>
      </c>
    </row>
    <row r="119" spans="1:6" ht="12.75">
      <c r="A119"/>
      <c r="B119" t="s">
        <v>170</v>
      </c>
      <c r="C119" s="5">
        <v>3096</v>
      </c>
      <c r="D119" s="5">
        <v>150601218</v>
      </c>
      <c r="E119" s="5">
        <f t="shared" si="1"/>
        <v>4053.6503552971576</v>
      </c>
      <c r="F119" s="5">
        <v>56</v>
      </c>
    </row>
    <row r="120" spans="1:6" ht="12.75">
      <c r="A120"/>
      <c r="B120" t="s">
        <v>171</v>
      </c>
      <c r="C120" s="5">
        <v>3303</v>
      </c>
      <c r="D120" s="5">
        <v>194073554</v>
      </c>
      <c r="E120" s="5">
        <f t="shared" si="1"/>
        <v>4896.396054092239</v>
      </c>
      <c r="F120" s="5">
        <v>59</v>
      </c>
    </row>
    <row r="121" spans="1:6" ht="12.75">
      <c r="A121"/>
      <c r="B121" t="s">
        <v>172</v>
      </c>
      <c r="C121" s="5">
        <v>818</v>
      </c>
      <c r="D121" s="5">
        <v>33853165</v>
      </c>
      <c r="E121" s="5">
        <f t="shared" si="1"/>
        <v>3448.7739405052976</v>
      </c>
      <c r="F121" s="5">
        <v>24</v>
      </c>
    </row>
    <row r="122" spans="1:6" ht="12.75">
      <c r="A122"/>
      <c r="B122" t="s">
        <v>173</v>
      </c>
      <c r="C122" s="5">
        <f>SUM(C123:C126)</f>
        <v>1120</v>
      </c>
      <c r="D122" s="5">
        <f>+D123+D124+D125+D126</f>
        <v>57320126</v>
      </c>
      <c r="E122" s="5">
        <f t="shared" si="1"/>
        <v>4264.890327380953</v>
      </c>
      <c r="F122" s="5">
        <f>+F123+F124+F125+F126</f>
        <v>47</v>
      </c>
    </row>
    <row r="123" spans="1:6" ht="12.75">
      <c r="A123"/>
      <c r="B123" t="s">
        <v>174</v>
      </c>
      <c r="C123" s="5">
        <v>77</v>
      </c>
      <c r="D123" s="5">
        <v>3665925</v>
      </c>
      <c r="E123" s="5">
        <f t="shared" si="1"/>
        <v>3967.4512987012986</v>
      </c>
      <c r="F123" s="5">
        <v>8</v>
      </c>
    </row>
    <row r="124" spans="1:6" ht="12.75">
      <c r="A124" t="s">
        <v>420</v>
      </c>
      <c r="B124" t="s">
        <v>428</v>
      </c>
      <c r="C124" s="5">
        <v>188</v>
      </c>
      <c r="D124" s="5">
        <v>7157693</v>
      </c>
      <c r="E124" s="5">
        <f t="shared" si="1"/>
        <v>3172.736258865248</v>
      </c>
      <c r="F124" s="5">
        <v>7</v>
      </c>
    </row>
    <row r="125" spans="1:6" ht="12.75">
      <c r="A125"/>
      <c r="B125" t="s">
        <v>175</v>
      </c>
      <c r="C125" s="5">
        <v>159</v>
      </c>
      <c r="D125" s="5">
        <v>10281976</v>
      </c>
      <c r="E125" s="5">
        <f t="shared" si="1"/>
        <v>5388.876310272536</v>
      </c>
      <c r="F125" s="5">
        <v>14</v>
      </c>
    </row>
    <row r="126" spans="1:6" ht="12.75">
      <c r="A126"/>
      <c r="B126" t="s">
        <v>421</v>
      </c>
      <c r="C126" s="5">
        <v>696</v>
      </c>
      <c r="D126" s="5">
        <v>36214532</v>
      </c>
      <c r="E126" s="5">
        <f t="shared" si="1"/>
        <v>4336.031130268199</v>
      </c>
      <c r="F126" s="5">
        <v>18</v>
      </c>
    </row>
    <row r="127" spans="1:6" ht="12.75">
      <c r="A127"/>
      <c r="B127" t="s">
        <v>176</v>
      </c>
      <c r="C127" s="5">
        <f>SUM(C128:C131)</f>
        <v>14561</v>
      </c>
      <c r="D127" s="5">
        <f>+D128+D129+D130+D131</f>
        <v>769870616</v>
      </c>
      <c r="E127" s="5">
        <f aca="true" t="shared" si="2" ref="E127:E138">(D127/C127)/12</f>
        <v>4406.008149623423</v>
      </c>
      <c r="F127" s="5">
        <f>+F128+F129+F130+F131</f>
        <v>157</v>
      </c>
    </row>
    <row r="128" spans="1:6" ht="12.75">
      <c r="A128"/>
      <c r="B128" t="s">
        <v>177</v>
      </c>
      <c r="C128" s="5">
        <v>1888</v>
      </c>
      <c r="D128" s="5">
        <v>61537286</v>
      </c>
      <c r="E128" s="5">
        <f t="shared" si="2"/>
        <v>2716.158456920904</v>
      </c>
      <c r="F128" s="5">
        <v>31</v>
      </c>
    </row>
    <row r="129" spans="1:6" ht="12.75">
      <c r="A129"/>
      <c r="B129" t="s">
        <v>178</v>
      </c>
      <c r="C129" s="5">
        <v>4627</v>
      </c>
      <c r="D129" s="5">
        <v>202081129</v>
      </c>
      <c r="E129" s="5">
        <f t="shared" si="2"/>
        <v>3639.52757366184</v>
      </c>
      <c r="F129" s="5">
        <v>51</v>
      </c>
    </row>
    <row r="130" spans="1:6" ht="12.75">
      <c r="A130"/>
      <c r="B130" t="s">
        <v>179</v>
      </c>
      <c r="C130" s="5">
        <v>7762</v>
      </c>
      <c r="D130" s="5">
        <v>498660736</v>
      </c>
      <c r="E130" s="5">
        <f t="shared" si="2"/>
        <v>5353.653869277678</v>
      </c>
      <c r="F130" s="5">
        <v>52</v>
      </c>
    </row>
    <row r="131" spans="1:6" ht="12.75">
      <c r="A131"/>
      <c r="B131" t="s">
        <v>349</v>
      </c>
      <c r="C131" s="5">
        <f>25+27+1+231</f>
        <v>284</v>
      </c>
      <c r="D131" s="5">
        <f>917832+545787+13036+6114810</f>
        <v>7591465</v>
      </c>
      <c r="E131" s="5">
        <f t="shared" si="2"/>
        <v>2227.5425469483566</v>
      </c>
      <c r="F131" s="5">
        <f>5+2+1+15</f>
        <v>23</v>
      </c>
    </row>
    <row r="132" spans="1:6" ht="12.75">
      <c r="A132"/>
      <c r="B132" t="s">
        <v>180</v>
      </c>
      <c r="C132" s="5">
        <f>SUM(C133:C135)</f>
        <v>8588</v>
      </c>
      <c r="D132" s="5">
        <f>+D133+D134+D135</f>
        <v>271351019</v>
      </c>
      <c r="E132" s="5">
        <f t="shared" si="2"/>
        <v>2633.044354525695</v>
      </c>
      <c r="F132" s="5">
        <f>+F133+F134+F135</f>
        <v>447</v>
      </c>
    </row>
    <row r="133" spans="1:6" ht="12.75">
      <c r="A133"/>
      <c r="B133" t="s">
        <v>181</v>
      </c>
      <c r="C133" s="5">
        <v>6516</v>
      </c>
      <c r="D133" s="5">
        <v>199090455</v>
      </c>
      <c r="E133" s="5">
        <f t="shared" si="2"/>
        <v>2546.1742249846534</v>
      </c>
      <c r="F133" s="5">
        <v>385</v>
      </c>
    </row>
    <row r="134" spans="1:6" ht="12.75">
      <c r="A134"/>
      <c r="B134" t="s">
        <v>182</v>
      </c>
      <c r="C134" s="5">
        <v>888</v>
      </c>
      <c r="D134" s="5">
        <v>32996822</v>
      </c>
      <c r="E134" s="5">
        <f t="shared" si="2"/>
        <v>3096.5486111111113</v>
      </c>
      <c r="F134" s="5">
        <v>40</v>
      </c>
    </row>
    <row r="135" spans="1:6" ht="12.75">
      <c r="A135"/>
      <c r="B135" t="s">
        <v>183</v>
      </c>
      <c r="C135" s="5">
        <v>1184</v>
      </c>
      <c r="D135" s="5">
        <v>39263742</v>
      </c>
      <c r="E135" s="5">
        <f t="shared" si="2"/>
        <v>2763.49535472973</v>
      </c>
      <c r="F135" s="5">
        <v>22</v>
      </c>
    </row>
    <row r="136" spans="1:6" ht="12.75">
      <c r="A136"/>
      <c r="B136" t="s">
        <v>184</v>
      </c>
      <c r="C136" s="5">
        <f>SUM(C137:C138)</f>
        <v>16615</v>
      </c>
      <c r="D136" s="5">
        <f>+D137+D138</f>
        <v>611548215</v>
      </c>
      <c r="E136" s="5">
        <f t="shared" si="2"/>
        <v>3067.2495486006624</v>
      </c>
      <c r="F136" s="5">
        <f>+F137+F138</f>
        <v>493</v>
      </c>
    </row>
    <row r="137" spans="1:6" ht="12.75">
      <c r="A137"/>
      <c r="B137" t="s">
        <v>185</v>
      </c>
      <c r="C137" s="5">
        <v>7493</v>
      </c>
      <c r="D137" s="5">
        <v>331915220</v>
      </c>
      <c r="E137" s="5">
        <f t="shared" si="2"/>
        <v>3691.3921882646027</v>
      </c>
      <c r="F137" s="5">
        <v>216</v>
      </c>
    </row>
    <row r="138" spans="1:6" ht="12.75">
      <c r="A138"/>
      <c r="B138" t="s">
        <v>186</v>
      </c>
      <c r="C138" s="5">
        <v>9122</v>
      </c>
      <c r="D138" s="5">
        <v>279632995</v>
      </c>
      <c r="E138" s="5">
        <f t="shared" si="2"/>
        <v>2554.565838997296</v>
      </c>
      <c r="F138" s="5">
        <v>277</v>
      </c>
    </row>
    <row r="139" spans="1:6" ht="12.75">
      <c r="A139"/>
      <c r="C139" s="5"/>
      <c r="D139" s="5"/>
      <c r="E139" s="5"/>
      <c r="F139" s="5"/>
    </row>
    <row r="140" spans="1:6" ht="12.75">
      <c r="A140" s="3"/>
      <c r="B140" s="2" t="s">
        <v>382</v>
      </c>
      <c r="C140" s="6">
        <f>+C141+C151+C161</f>
        <v>44658</v>
      </c>
      <c r="D140" s="6">
        <f>+D141+D151+D161</f>
        <v>2229173360</v>
      </c>
      <c r="E140" s="6">
        <f>(D140/C140)/12</f>
        <v>4159.712630808963</v>
      </c>
      <c r="F140" s="6">
        <f>+F141+F151+F161</f>
        <v>5904</v>
      </c>
    </row>
    <row r="141" spans="1:6" ht="12.75">
      <c r="A141"/>
      <c r="B141" t="s">
        <v>218</v>
      </c>
      <c r="C141" s="5">
        <f>SUM(C142:C150)</f>
        <v>22735</v>
      </c>
      <c r="D141" s="5">
        <f>SUM(D142:D150)</f>
        <v>1092466183</v>
      </c>
      <c r="E141" s="5">
        <f aca="true" t="shared" si="3" ref="E141:E151">(D141/C141)/12</f>
        <v>4004.347859394473</v>
      </c>
      <c r="F141" s="5">
        <f>SUM(F142:F150)</f>
        <v>2590</v>
      </c>
    </row>
    <row r="142" spans="1:6" ht="12.75">
      <c r="A142"/>
      <c r="B142" t="s">
        <v>219</v>
      </c>
      <c r="C142" s="5">
        <v>2573</v>
      </c>
      <c r="D142" s="5">
        <v>99379745</v>
      </c>
      <c r="E142" s="5">
        <f t="shared" si="3"/>
        <v>3218.672917476357</v>
      </c>
      <c r="F142" s="5">
        <v>221</v>
      </c>
    </row>
    <row r="143" spans="1:6" ht="12.75">
      <c r="A143"/>
      <c r="B143" t="s">
        <v>220</v>
      </c>
      <c r="C143" s="5">
        <v>327</v>
      </c>
      <c r="D143" s="5">
        <v>14901511</v>
      </c>
      <c r="E143" s="5">
        <f t="shared" si="3"/>
        <v>3797.5308358817533</v>
      </c>
      <c r="F143" s="5">
        <v>85</v>
      </c>
    </row>
    <row r="144" spans="1:6" ht="12.75">
      <c r="A144"/>
      <c r="B144" t="s">
        <v>221</v>
      </c>
      <c r="C144" s="5">
        <v>2375</v>
      </c>
      <c r="D144" s="5">
        <v>104241250</v>
      </c>
      <c r="E144" s="5">
        <f t="shared" si="3"/>
        <v>3657.5877192982457</v>
      </c>
      <c r="F144" s="5">
        <v>237</v>
      </c>
    </row>
    <row r="145" spans="1:6" ht="12.75">
      <c r="A145"/>
      <c r="B145" t="s">
        <v>222</v>
      </c>
      <c r="C145" s="5">
        <v>3930</v>
      </c>
      <c r="D145" s="5">
        <v>240421220</v>
      </c>
      <c r="E145" s="5">
        <f t="shared" si="3"/>
        <v>5097.990245971162</v>
      </c>
      <c r="F145" s="5">
        <v>587</v>
      </c>
    </row>
    <row r="146" spans="1:6" ht="12.75">
      <c r="A146"/>
      <c r="B146" t="s">
        <v>223</v>
      </c>
      <c r="C146" s="5">
        <v>1162</v>
      </c>
      <c r="D146" s="5">
        <v>59408442</v>
      </c>
      <c r="E146" s="5">
        <f t="shared" si="3"/>
        <v>4260.502151462994</v>
      </c>
      <c r="F146" s="5">
        <v>73</v>
      </c>
    </row>
    <row r="147" spans="1:6" ht="12.75">
      <c r="A147"/>
      <c r="B147" t="s">
        <v>224</v>
      </c>
      <c r="C147" s="5">
        <v>1966</v>
      </c>
      <c r="D147" s="5">
        <v>104103702</v>
      </c>
      <c r="E147" s="5">
        <f t="shared" si="3"/>
        <v>4412.6696337741605</v>
      </c>
      <c r="F147" s="5">
        <v>264</v>
      </c>
    </row>
    <row r="148" spans="1:6" ht="12.75">
      <c r="A148"/>
      <c r="B148" t="s">
        <v>225</v>
      </c>
      <c r="C148" s="5">
        <v>1902</v>
      </c>
      <c r="D148" s="5">
        <v>90900595</v>
      </c>
      <c r="E148" s="5">
        <f t="shared" si="3"/>
        <v>3982.675911321416</v>
      </c>
      <c r="F148" s="5">
        <v>218</v>
      </c>
    </row>
    <row r="149" spans="1:6" ht="12.75">
      <c r="A149"/>
      <c r="B149" t="s">
        <v>226</v>
      </c>
      <c r="C149" s="5">
        <v>5654</v>
      </c>
      <c r="D149" s="5">
        <v>272653419</v>
      </c>
      <c r="E149" s="5">
        <f t="shared" si="3"/>
        <v>4018.5918376370714</v>
      </c>
      <c r="F149" s="5">
        <v>557</v>
      </c>
    </row>
    <row r="150" spans="1:6" ht="12.75">
      <c r="A150"/>
      <c r="B150" t="s">
        <v>227</v>
      </c>
      <c r="C150" s="5">
        <v>2846</v>
      </c>
      <c r="D150" s="5">
        <v>106456299</v>
      </c>
      <c r="E150" s="5">
        <f t="shared" si="3"/>
        <v>3117.1322030920587</v>
      </c>
      <c r="F150" s="5">
        <v>348</v>
      </c>
    </row>
    <row r="151" spans="1:6" ht="12.75">
      <c r="A151"/>
      <c r="B151" t="s">
        <v>228</v>
      </c>
      <c r="C151" s="5">
        <f>SUM(C152:C160)</f>
        <v>13064</v>
      </c>
      <c r="D151" s="5">
        <f>SUM(D152:D160)</f>
        <v>558847152</v>
      </c>
      <c r="E151" s="5">
        <f t="shared" si="3"/>
        <v>3564.8037354562152</v>
      </c>
      <c r="F151" s="5">
        <f>SUM(F152:F160)</f>
        <v>1105</v>
      </c>
    </row>
    <row r="152" spans="1:6" ht="12.75">
      <c r="A152"/>
      <c r="B152" t="s">
        <v>399</v>
      </c>
      <c r="C152" s="5">
        <v>1302</v>
      </c>
      <c r="D152" s="5">
        <v>48999263</v>
      </c>
      <c r="E152" s="5">
        <f>D152/C152/12</f>
        <v>3136.153545826933</v>
      </c>
      <c r="F152" s="5">
        <v>117</v>
      </c>
    </row>
    <row r="153" spans="1:6" ht="12.75">
      <c r="A153"/>
      <c r="B153" t="s">
        <v>229</v>
      </c>
      <c r="C153" s="5">
        <v>2109</v>
      </c>
      <c r="D153" s="5">
        <v>134915225</v>
      </c>
      <c r="E153" s="5">
        <f>D153/C153/12</f>
        <v>5330.931918760866</v>
      </c>
      <c r="F153" s="5">
        <v>170</v>
      </c>
    </row>
    <row r="154" spans="1:6" ht="12.75">
      <c r="A154"/>
      <c r="B154" t="s">
        <v>230</v>
      </c>
      <c r="C154" s="5">
        <v>376</v>
      </c>
      <c r="D154" s="5">
        <v>11724260</v>
      </c>
      <c r="E154" s="5">
        <f>(D154/C154)/12</f>
        <v>2598.461879432624</v>
      </c>
      <c r="F154" s="5">
        <v>52</v>
      </c>
    </row>
    <row r="155" spans="1:6" ht="12.75">
      <c r="A155"/>
      <c r="B155" t="s">
        <v>231</v>
      </c>
      <c r="C155" s="5">
        <v>5019</v>
      </c>
      <c r="D155" s="5">
        <v>200247206</v>
      </c>
      <c r="E155" s="5">
        <f>(D155/C145)/12</f>
        <v>4246.123960983885</v>
      </c>
      <c r="F155" s="5">
        <v>274</v>
      </c>
    </row>
    <row r="156" spans="1:6" ht="12.75">
      <c r="A156"/>
      <c r="B156" t="s">
        <v>232</v>
      </c>
      <c r="C156" s="5">
        <v>259</v>
      </c>
      <c r="D156" s="5">
        <v>4398127</v>
      </c>
      <c r="E156" s="5">
        <f aca="true" t="shared" si="4" ref="E156:E162">(D156/C156)/12</f>
        <v>1415.0987773487775</v>
      </c>
      <c r="F156" s="5">
        <v>26</v>
      </c>
    </row>
    <row r="157" spans="1:6" ht="12.75">
      <c r="A157"/>
      <c r="B157" t="s">
        <v>233</v>
      </c>
      <c r="C157" s="5">
        <v>804</v>
      </c>
      <c r="D157" s="5">
        <v>46801950</v>
      </c>
      <c r="E157" s="5">
        <f t="shared" si="4"/>
        <v>4850.9483830845775</v>
      </c>
      <c r="F157" s="5">
        <v>143</v>
      </c>
    </row>
    <row r="158" spans="1:6" ht="12.75">
      <c r="A158"/>
      <c r="B158" t="s">
        <v>234</v>
      </c>
      <c r="C158" s="5">
        <v>673</v>
      </c>
      <c r="D158" s="5">
        <v>31813341</v>
      </c>
      <c r="E158" s="5">
        <f t="shared" si="4"/>
        <v>3939.244799405646</v>
      </c>
      <c r="F158" s="5">
        <v>62</v>
      </c>
    </row>
    <row r="159" spans="1:6" ht="12.75">
      <c r="A159"/>
      <c r="B159" t="s">
        <v>235</v>
      </c>
      <c r="C159" s="5">
        <v>553</v>
      </c>
      <c r="D159" s="5">
        <v>21435867</v>
      </c>
      <c r="E159" s="5">
        <f t="shared" si="4"/>
        <v>3230.239150090416</v>
      </c>
      <c r="F159" s="5">
        <v>16</v>
      </c>
    </row>
    <row r="160" spans="1:6" ht="12.75">
      <c r="A160"/>
      <c r="B160" t="s">
        <v>236</v>
      </c>
      <c r="C160" s="5">
        <v>1969</v>
      </c>
      <c r="D160" s="5">
        <v>58511913</v>
      </c>
      <c r="E160" s="5">
        <f t="shared" si="4"/>
        <v>2476.3802691721685</v>
      </c>
      <c r="F160" s="5">
        <v>245</v>
      </c>
    </row>
    <row r="161" spans="1:6" ht="12.75">
      <c r="A161"/>
      <c r="B161" t="s">
        <v>237</v>
      </c>
      <c r="C161" s="5">
        <f>+C162</f>
        <v>8859</v>
      </c>
      <c r="D161" s="5">
        <f>+D162</f>
        <v>577860025</v>
      </c>
      <c r="E161" s="5">
        <f t="shared" si="4"/>
        <v>5435.715327162584</v>
      </c>
      <c r="F161" s="5">
        <f>+F162</f>
        <v>2209</v>
      </c>
    </row>
    <row r="162" spans="1:6" ht="12.75">
      <c r="A162"/>
      <c r="B162" t="s">
        <v>238</v>
      </c>
      <c r="C162" s="5">
        <v>8859</v>
      </c>
      <c r="D162" s="5">
        <v>577860025</v>
      </c>
      <c r="E162" s="5">
        <f t="shared" si="4"/>
        <v>5435.715327162584</v>
      </c>
      <c r="F162" s="5">
        <v>2209</v>
      </c>
    </row>
    <row r="163" spans="1:6" ht="12.75">
      <c r="A163"/>
      <c r="C163" s="5"/>
      <c r="D163" s="5"/>
      <c r="E163" s="5"/>
      <c r="F163" s="5"/>
    </row>
    <row r="164" spans="1:6" ht="12.75">
      <c r="A164"/>
      <c r="B164" s="2" t="s">
        <v>383</v>
      </c>
      <c r="C164" s="6">
        <f>+C165+C169+C172+C174+C177+C181+C183+C185+C189+C192+C195+C200</f>
        <v>140842</v>
      </c>
      <c r="D164" s="6">
        <f>+D165+D169+D172+D174+D177+D181+D183+D185+D189+D192+D195+D200</f>
        <v>3428958740</v>
      </c>
      <c r="E164" s="6">
        <f aca="true" t="shared" si="5" ref="E164:E196">(D164/C164)/12</f>
        <v>2028.8448166503365</v>
      </c>
      <c r="F164" s="6">
        <f>+F165+F169+F172+F174+F177+F181+F183+F185+F189+F192+F195+F200</f>
        <v>9119</v>
      </c>
    </row>
    <row r="165" spans="1:6" ht="12.75">
      <c r="A165"/>
      <c r="B165" t="s">
        <v>64</v>
      </c>
      <c r="C165" s="5">
        <f>SUM(C166:C168)</f>
        <v>17622</v>
      </c>
      <c r="D165" s="5">
        <f>SUM(D166:D168)</f>
        <v>682256869</v>
      </c>
      <c r="E165" s="5">
        <f t="shared" si="5"/>
        <v>3226.349965005864</v>
      </c>
      <c r="F165" s="5">
        <f>SUM(F166:F168)</f>
        <v>1222</v>
      </c>
    </row>
    <row r="166" spans="1:6" ht="12.75">
      <c r="A166"/>
      <c r="B166" t="s">
        <v>190</v>
      </c>
      <c r="C166" s="5">
        <v>10258</v>
      </c>
      <c r="D166" s="5">
        <v>452386778</v>
      </c>
      <c r="E166" s="5">
        <f t="shared" si="5"/>
        <v>3675.0729349450835</v>
      </c>
      <c r="F166" s="5">
        <v>488</v>
      </c>
    </row>
    <row r="167" spans="1:6" ht="12.75">
      <c r="A167"/>
      <c r="B167" t="s">
        <v>191</v>
      </c>
      <c r="C167" s="5">
        <v>2147</v>
      </c>
      <c r="D167" s="5">
        <v>77528840</v>
      </c>
      <c r="E167" s="5">
        <f t="shared" si="5"/>
        <v>3009.19267194535</v>
      </c>
      <c r="F167" s="5">
        <v>189</v>
      </c>
    </row>
    <row r="168" spans="1:6" ht="12.75">
      <c r="A168"/>
      <c r="B168" t="s">
        <v>79</v>
      </c>
      <c r="C168" s="5">
        <v>5217</v>
      </c>
      <c r="D168" s="5">
        <v>152341251</v>
      </c>
      <c r="E168" s="5">
        <f t="shared" si="5"/>
        <v>2433.410820394863</v>
      </c>
      <c r="F168" s="5">
        <v>545</v>
      </c>
    </row>
    <row r="169" spans="1:6" ht="12.75">
      <c r="A169"/>
      <c r="B169" t="s">
        <v>65</v>
      </c>
      <c r="C169" s="5">
        <f>SUM(C170:C171)</f>
        <v>5591</v>
      </c>
      <c r="D169" s="5">
        <f>SUM(D170:D171)</f>
        <v>157362497</v>
      </c>
      <c r="E169" s="12">
        <f t="shared" si="5"/>
        <v>2345.473335121922</v>
      </c>
      <c r="F169" s="5">
        <f>SUM(F170:F171)</f>
        <v>581</v>
      </c>
    </row>
    <row r="170" spans="1:6" ht="12.75">
      <c r="A170" s="3"/>
      <c r="B170" t="s">
        <v>192</v>
      </c>
      <c r="C170" s="12">
        <v>3264</v>
      </c>
      <c r="D170" s="12">
        <v>99918645</v>
      </c>
      <c r="E170" s="12">
        <f t="shared" si="5"/>
        <v>2551.0274969362745</v>
      </c>
      <c r="F170" s="12">
        <v>276</v>
      </c>
    </row>
    <row r="171" spans="1:6" ht="12.75">
      <c r="A171"/>
      <c r="B171" t="s">
        <v>193</v>
      </c>
      <c r="C171" s="5">
        <v>2327</v>
      </c>
      <c r="D171" s="5">
        <v>57443852</v>
      </c>
      <c r="E171" s="5">
        <f t="shared" si="5"/>
        <v>2057.149835267154</v>
      </c>
      <c r="F171" s="5">
        <v>305</v>
      </c>
    </row>
    <row r="172" spans="1:6" ht="12.75">
      <c r="A172"/>
      <c r="B172" t="s">
        <v>66</v>
      </c>
      <c r="C172" s="5">
        <f>+C173</f>
        <v>4763</v>
      </c>
      <c r="D172" s="5">
        <f>+D173</f>
        <v>151526331</v>
      </c>
      <c r="E172" s="5">
        <f t="shared" si="5"/>
        <v>2651.10103926097</v>
      </c>
      <c r="F172" s="5">
        <f>+F173</f>
        <v>564</v>
      </c>
    </row>
    <row r="173" spans="1:6" ht="12.75">
      <c r="A173"/>
      <c r="B173" t="s">
        <v>67</v>
      </c>
      <c r="C173" s="5">
        <v>4763</v>
      </c>
      <c r="D173" s="5">
        <v>151526331</v>
      </c>
      <c r="E173" s="5">
        <f t="shared" si="5"/>
        <v>2651.10103926097</v>
      </c>
      <c r="F173" s="5">
        <v>564</v>
      </c>
    </row>
    <row r="174" spans="1:6" ht="12.75">
      <c r="A174"/>
      <c r="B174" t="s">
        <v>194</v>
      </c>
      <c r="C174" s="5">
        <f>SUM(C175:C176)</f>
        <v>13208</v>
      </c>
      <c r="D174" s="5">
        <f>SUM(D175:D176)</f>
        <v>400909764</v>
      </c>
      <c r="E174" s="5">
        <f t="shared" si="5"/>
        <v>2529.462976983646</v>
      </c>
      <c r="F174" s="5">
        <f>SUM(F175:F176)</f>
        <v>733</v>
      </c>
    </row>
    <row r="175" spans="1:6" ht="12.75">
      <c r="A175"/>
      <c r="B175" t="s">
        <v>195</v>
      </c>
      <c r="C175" s="5">
        <v>11689</v>
      </c>
      <c r="D175" s="5">
        <v>369443649</v>
      </c>
      <c r="E175" s="5">
        <f t="shared" si="5"/>
        <v>2633.8412824022585</v>
      </c>
      <c r="F175" s="5">
        <v>593</v>
      </c>
    </row>
    <row r="176" spans="1:6" ht="12.75">
      <c r="A176"/>
      <c r="B176" t="s">
        <v>196</v>
      </c>
      <c r="C176" s="5">
        <v>1519</v>
      </c>
      <c r="D176" s="5">
        <v>31466115</v>
      </c>
      <c r="E176" s="5">
        <f t="shared" si="5"/>
        <v>1726.251645819618</v>
      </c>
      <c r="F176" s="5">
        <v>140</v>
      </c>
    </row>
    <row r="177" spans="1:6" ht="12.75">
      <c r="A177"/>
      <c r="B177" t="s">
        <v>68</v>
      </c>
      <c r="C177" s="5">
        <f>SUM(C178:C180)</f>
        <v>22914</v>
      </c>
      <c r="D177" s="5">
        <f>SUM(D178:D180)</f>
        <v>450354881</v>
      </c>
      <c r="E177" s="5">
        <f t="shared" si="5"/>
        <v>1637.844698292165</v>
      </c>
      <c r="F177" s="5">
        <f>SUM(F178:F180)</f>
        <v>673</v>
      </c>
    </row>
    <row r="178" spans="1:6" ht="12.75">
      <c r="A178"/>
      <c r="B178" t="s">
        <v>197</v>
      </c>
      <c r="C178" s="5">
        <v>19876</v>
      </c>
      <c r="D178" s="5">
        <v>379925264</v>
      </c>
      <c r="E178" s="5">
        <f t="shared" si="5"/>
        <v>1592.897900315288</v>
      </c>
      <c r="F178" s="5">
        <v>428</v>
      </c>
    </row>
    <row r="179" spans="1:6" ht="12.75">
      <c r="A179"/>
      <c r="B179" t="s">
        <v>198</v>
      </c>
      <c r="C179" s="5">
        <v>2985</v>
      </c>
      <c r="D179" s="5">
        <v>68979607</v>
      </c>
      <c r="E179" s="5">
        <f t="shared" si="5"/>
        <v>1925.7288386376324</v>
      </c>
      <c r="F179" s="5">
        <v>232</v>
      </c>
    </row>
    <row r="180" spans="1:6" ht="12.75">
      <c r="A180"/>
      <c r="B180" t="s">
        <v>80</v>
      </c>
      <c r="C180" s="5">
        <v>53</v>
      </c>
      <c r="D180" s="5">
        <v>1450010</v>
      </c>
      <c r="E180" s="5">
        <f t="shared" si="5"/>
        <v>2279.8899371069183</v>
      </c>
      <c r="F180" s="5">
        <v>13</v>
      </c>
    </row>
    <row r="181" spans="1:6" ht="12.75">
      <c r="A181"/>
      <c r="B181" t="s">
        <v>69</v>
      </c>
      <c r="C181" s="5">
        <f>+C182</f>
        <v>5453</v>
      </c>
      <c r="D181" s="5">
        <f>+D182</f>
        <v>166184497</v>
      </c>
      <c r="E181" s="5">
        <f t="shared" si="5"/>
        <v>2539.6493826028486</v>
      </c>
      <c r="F181" s="5">
        <f>+F182</f>
        <v>577</v>
      </c>
    </row>
    <row r="182" spans="1:6" ht="12.75">
      <c r="A182"/>
      <c r="B182" t="s">
        <v>70</v>
      </c>
      <c r="C182" s="5">
        <v>5453</v>
      </c>
      <c r="D182" s="5">
        <v>166184497</v>
      </c>
      <c r="E182" s="5">
        <f t="shared" si="5"/>
        <v>2539.6493826028486</v>
      </c>
      <c r="F182" s="5">
        <v>577</v>
      </c>
    </row>
    <row r="183" spans="1:6" ht="12.75">
      <c r="A183"/>
      <c r="B183" t="s">
        <v>199</v>
      </c>
      <c r="C183" s="5">
        <f>+C184</f>
        <v>9611</v>
      </c>
      <c r="D183" s="5">
        <f>+D184</f>
        <v>150398175</v>
      </c>
      <c r="E183" s="5">
        <f t="shared" si="5"/>
        <v>1304.045494745604</v>
      </c>
      <c r="F183" s="5">
        <f>+F184</f>
        <v>921</v>
      </c>
    </row>
    <row r="184" spans="1:6" ht="12.75">
      <c r="A184"/>
      <c r="B184" t="s">
        <v>200</v>
      </c>
      <c r="C184" s="5">
        <v>9611</v>
      </c>
      <c r="D184" s="5">
        <v>150398175</v>
      </c>
      <c r="E184" s="5">
        <f t="shared" si="5"/>
        <v>1304.045494745604</v>
      </c>
      <c r="F184" s="5">
        <v>921</v>
      </c>
    </row>
    <row r="185" spans="1:6" ht="12.75">
      <c r="A185"/>
      <c r="B185" t="s">
        <v>201</v>
      </c>
      <c r="C185" s="5">
        <f>SUM(C186:C188)</f>
        <v>11261</v>
      </c>
      <c r="D185" s="5">
        <f>SUM(D186:D188)</f>
        <v>170582246</v>
      </c>
      <c r="E185" s="5">
        <f t="shared" si="5"/>
        <v>1262.337906639434</v>
      </c>
      <c r="F185" s="5">
        <f>SUM(F186:F188)</f>
        <v>1050</v>
      </c>
    </row>
    <row r="186" spans="1:6" ht="12.75">
      <c r="A186"/>
      <c r="B186" t="s">
        <v>202</v>
      </c>
      <c r="C186" s="5">
        <v>9208</v>
      </c>
      <c r="D186" s="5">
        <v>129853509</v>
      </c>
      <c r="E186" s="5">
        <f t="shared" si="5"/>
        <v>1175.1874185490876</v>
      </c>
      <c r="F186" s="5">
        <v>696</v>
      </c>
    </row>
    <row r="187" spans="1:6" ht="12.75">
      <c r="A187"/>
      <c r="B187" t="s">
        <v>203</v>
      </c>
      <c r="C187" s="5">
        <v>945</v>
      </c>
      <c r="D187" s="5">
        <v>13441984</v>
      </c>
      <c r="E187" s="5">
        <f t="shared" si="5"/>
        <v>1185.3601410934746</v>
      </c>
      <c r="F187" s="5">
        <v>172</v>
      </c>
    </row>
    <row r="188" spans="1:6" ht="12.75">
      <c r="A188"/>
      <c r="B188" t="s">
        <v>204</v>
      </c>
      <c r="C188" s="5">
        <v>1108</v>
      </c>
      <c r="D188" s="5">
        <v>27286753</v>
      </c>
      <c r="E188" s="5">
        <f t="shared" si="5"/>
        <v>2052.252782791817</v>
      </c>
      <c r="F188" s="5">
        <v>182</v>
      </c>
    </row>
    <row r="189" spans="1:6" ht="12.75">
      <c r="A189"/>
      <c r="B189" t="s">
        <v>205</v>
      </c>
      <c r="C189" s="5">
        <f>SUM(C190:C191)</f>
        <v>9352</v>
      </c>
      <c r="D189" s="5">
        <f>SUM(D190:D191)</f>
        <v>149278011</v>
      </c>
      <c r="E189" s="5">
        <f t="shared" si="5"/>
        <v>1330.1790258768178</v>
      </c>
      <c r="F189" s="5">
        <f>SUM(F190:F191)</f>
        <v>792</v>
      </c>
    </row>
    <row r="190" spans="1:6" ht="12.75">
      <c r="A190"/>
      <c r="B190" t="s">
        <v>398</v>
      </c>
      <c r="C190" s="5">
        <v>7431</v>
      </c>
      <c r="D190" s="5">
        <v>122532427</v>
      </c>
      <c r="E190" s="5">
        <f t="shared" si="5"/>
        <v>1374.1132530390705</v>
      </c>
      <c r="F190" s="5">
        <v>618</v>
      </c>
    </row>
    <row r="191" spans="1:6" ht="12.75">
      <c r="A191"/>
      <c r="B191" t="s">
        <v>206</v>
      </c>
      <c r="C191" s="5">
        <v>1921</v>
      </c>
      <c r="D191" s="5">
        <v>26745584</v>
      </c>
      <c r="E191" s="5">
        <f t="shared" si="5"/>
        <v>1160.228353288218</v>
      </c>
      <c r="F191" s="5">
        <v>174</v>
      </c>
    </row>
    <row r="192" spans="1:6" ht="12.75">
      <c r="A192"/>
      <c r="B192" t="s">
        <v>207</v>
      </c>
      <c r="C192" s="5">
        <f>SUM(C193:C194)</f>
        <v>27219</v>
      </c>
      <c r="D192" s="5">
        <f>SUM(D193:D194)</f>
        <v>546485233</v>
      </c>
      <c r="E192" s="5">
        <f t="shared" si="5"/>
        <v>1673.1120204024148</v>
      </c>
      <c r="F192" s="5">
        <f>SUM(F193:F194)</f>
        <v>381</v>
      </c>
    </row>
    <row r="193" spans="1:6" ht="12.75">
      <c r="A193"/>
      <c r="B193" t="s">
        <v>208</v>
      </c>
      <c r="C193" s="5">
        <v>9372</v>
      </c>
      <c r="D193" s="5">
        <v>176594860</v>
      </c>
      <c r="E193" s="5">
        <f t="shared" si="5"/>
        <v>1570.2345639493526</v>
      </c>
      <c r="F193" s="5">
        <v>102</v>
      </c>
    </row>
    <row r="194" spans="1:6" ht="12.75">
      <c r="A194"/>
      <c r="B194" t="s">
        <v>209</v>
      </c>
      <c r="C194" s="5">
        <v>17847</v>
      </c>
      <c r="D194" s="5">
        <v>369890373</v>
      </c>
      <c r="E194" s="5">
        <f t="shared" si="5"/>
        <v>1727.136087297585</v>
      </c>
      <c r="F194" s="5">
        <v>279</v>
      </c>
    </row>
    <row r="195" spans="1:6" ht="12.75">
      <c r="A195"/>
      <c r="B195" t="s">
        <v>210</v>
      </c>
      <c r="C195" s="5">
        <f>SUM(C196:C199)</f>
        <v>8027</v>
      </c>
      <c r="D195" s="5">
        <f>SUM(D196:D199)</f>
        <v>191440301</v>
      </c>
      <c r="E195" s="5">
        <f t="shared" si="5"/>
        <v>1987.4621174369834</v>
      </c>
      <c r="F195" s="5">
        <f>SUM(F196:F199)</f>
        <v>1079</v>
      </c>
    </row>
    <row r="196" spans="1:6" ht="12.75">
      <c r="A196"/>
      <c r="B196" t="s">
        <v>403</v>
      </c>
      <c r="C196" s="5">
        <v>937</v>
      </c>
      <c r="D196" s="5">
        <v>12179885</v>
      </c>
      <c r="E196" s="5">
        <f t="shared" si="5"/>
        <v>1083.2341693347564</v>
      </c>
      <c r="F196" s="5">
        <v>163</v>
      </c>
    </row>
    <row r="197" spans="1:6" ht="12.75">
      <c r="A197"/>
      <c r="B197" t="s">
        <v>211</v>
      </c>
      <c r="C197" s="5">
        <v>3099</v>
      </c>
      <c r="D197" s="5">
        <v>69374247</v>
      </c>
      <c r="E197" s="5">
        <f aca="true" t="shared" si="6" ref="E197:E262">(D197/C197)/12</f>
        <v>1865.5008873830268</v>
      </c>
      <c r="F197" s="5">
        <v>389</v>
      </c>
    </row>
    <row r="198" spans="1:6" ht="12.75">
      <c r="A198"/>
      <c r="B198" t="s">
        <v>212</v>
      </c>
      <c r="C198" s="5">
        <v>701</v>
      </c>
      <c r="D198" s="5">
        <v>11332300</v>
      </c>
      <c r="E198" s="5">
        <f t="shared" si="6"/>
        <v>1347.1588207322873</v>
      </c>
      <c r="F198" s="5">
        <v>118</v>
      </c>
    </row>
    <row r="199" spans="1:6" ht="12.75">
      <c r="A199"/>
      <c r="B199" t="s">
        <v>213</v>
      </c>
      <c r="C199" s="5">
        <v>3290</v>
      </c>
      <c r="D199" s="5">
        <v>98553869</v>
      </c>
      <c r="E199" s="5">
        <f t="shared" si="6"/>
        <v>2496.2986068895643</v>
      </c>
      <c r="F199" s="5">
        <v>409</v>
      </c>
    </row>
    <row r="200" spans="1:6" ht="12.75">
      <c r="A200"/>
      <c r="B200" t="s">
        <v>214</v>
      </c>
      <c r="C200" s="5">
        <f>SUM(C201:C203)</f>
        <v>5821</v>
      </c>
      <c r="D200" s="5">
        <f>SUM(D201:D203)</f>
        <v>212179935</v>
      </c>
      <c r="E200" s="5">
        <f t="shared" si="6"/>
        <v>3037.5642071808966</v>
      </c>
      <c r="F200" s="5">
        <f>SUM(F201:F203)</f>
        <v>546</v>
      </c>
    </row>
    <row r="201" spans="1:6" ht="12.75">
      <c r="A201"/>
      <c r="B201" t="s">
        <v>215</v>
      </c>
      <c r="C201" s="5">
        <v>3889</v>
      </c>
      <c r="D201" s="5">
        <v>143903993</v>
      </c>
      <c r="E201" s="5">
        <f t="shared" si="6"/>
        <v>3083.5688908888314</v>
      </c>
      <c r="F201" s="5">
        <v>316</v>
      </c>
    </row>
    <row r="202" spans="1:6" ht="12.75">
      <c r="A202"/>
      <c r="B202" t="s">
        <v>216</v>
      </c>
      <c r="C202" s="5">
        <v>325</v>
      </c>
      <c r="D202" s="5">
        <v>8269118</v>
      </c>
      <c r="E202" s="5">
        <f t="shared" si="6"/>
        <v>2120.2866666666664</v>
      </c>
      <c r="F202" s="5">
        <v>61</v>
      </c>
    </row>
    <row r="203" spans="1:6" ht="12.75">
      <c r="A203"/>
      <c r="B203" t="s">
        <v>217</v>
      </c>
      <c r="C203" s="5">
        <v>1607</v>
      </c>
      <c r="D203" s="5">
        <v>60006824</v>
      </c>
      <c r="E203" s="5">
        <f t="shared" si="6"/>
        <v>3111.7415473968053</v>
      </c>
      <c r="F203" s="5">
        <v>169</v>
      </c>
    </row>
    <row r="204" spans="1:6" ht="12.75">
      <c r="A204"/>
      <c r="C204" s="5"/>
      <c r="D204" s="5"/>
      <c r="E204" s="5"/>
      <c r="F204" s="5"/>
    </row>
    <row r="205" spans="1:6" ht="12.75">
      <c r="A205"/>
      <c r="B205" s="2" t="s">
        <v>384</v>
      </c>
      <c r="C205" s="6">
        <f>+C206+C209+C211+C213+C216+C223+C226+C229+C235+C237+C240</f>
        <v>45258</v>
      </c>
      <c r="D205" s="6">
        <f>+D206+D209+D211+D213+D216+D223+D226+D229+D235+D237+D240</f>
        <v>1742557502</v>
      </c>
      <c r="E205" s="6">
        <f t="shared" si="6"/>
        <v>3208.5625782550414</v>
      </c>
      <c r="F205" s="6">
        <f>+F206+F209+F211+F213+F216+F223+F226+F229+F235+F237+F240</f>
        <v>2295</v>
      </c>
    </row>
    <row r="206" spans="1:6" ht="12.75">
      <c r="A206"/>
      <c r="B206" t="s">
        <v>239</v>
      </c>
      <c r="C206" s="5">
        <f>SUM(C207:C208)</f>
        <v>6614</v>
      </c>
      <c r="D206" s="5">
        <f>SUM(D207:D208)</f>
        <v>309243003</v>
      </c>
      <c r="E206" s="5">
        <f t="shared" si="6"/>
        <v>3896.318453280919</v>
      </c>
      <c r="F206" s="5">
        <f>SUM(F207:F208)</f>
        <v>40</v>
      </c>
    </row>
    <row r="207" spans="1:6" ht="12.75">
      <c r="A207"/>
      <c r="B207" t="s">
        <v>240</v>
      </c>
      <c r="C207" s="5">
        <v>6499</v>
      </c>
      <c r="D207" s="5">
        <v>304320702</v>
      </c>
      <c r="E207" s="5">
        <f t="shared" si="6"/>
        <v>3902.147791967995</v>
      </c>
      <c r="F207" s="5">
        <v>21</v>
      </c>
    </row>
    <row r="208" spans="1:6" ht="12.75">
      <c r="A208"/>
      <c r="B208" t="s">
        <v>241</v>
      </c>
      <c r="C208" s="5">
        <v>115</v>
      </c>
      <c r="D208" s="5">
        <v>4922301</v>
      </c>
      <c r="E208" s="5">
        <f t="shared" si="6"/>
        <v>3566.8847826086953</v>
      </c>
      <c r="F208" s="5">
        <v>19</v>
      </c>
    </row>
    <row r="209" spans="1:6" ht="12.75">
      <c r="A209"/>
      <c r="B209" t="s">
        <v>242</v>
      </c>
      <c r="C209" s="5">
        <f>+C210</f>
        <v>2037</v>
      </c>
      <c r="D209" s="5">
        <f>+D210</f>
        <v>125794748</v>
      </c>
      <c r="E209" s="5">
        <f t="shared" si="6"/>
        <v>5146.242349860907</v>
      </c>
      <c r="F209" s="5">
        <f>+F210</f>
        <v>28</v>
      </c>
    </row>
    <row r="210" spans="1:6" ht="12.75">
      <c r="A210"/>
      <c r="B210" t="s">
        <v>243</v>
      </c>
      <c r="C210" s="5">
        <v>2037</v>
      </c>
      <c r="D210" s="5">
        <v>125794748</v>
      </c>
      <c r="E210" s="5">
        <f t="shared" si="6"/>
        <v>5146.242349860907</v>
      </c>
      <c r="F210" s="5">
        <v>28</v>
      </c>
    </row>
    <row r="211" spans="1:7" ht="12.75">
      <c r="A211" s="3"/>
      <c r="B211" t="s">
        <v>244</v>
      </c>
      <c r="C211" s="12">
        <f>+C212</f>
        <v>13</v>
      </c>
      <c r="D211" s="12">
        <f>+D212</f>
        <v>939599</v>
      </c>
      <c r="E211" s="12">
        <f t="shared" si="6"/>
        <v>6023.070512820513</v>
      </c>
      <c r="F211" s="12">
        <f>+F212</f>
        <v>3</v>
      </c>
      <c r="G211" s="12"/>
    </row>
    <row r="212" spans="1:6" ht="12.75">
      <c r="A212"/>
      <c r="B212" t="s">
        <v>245</v>
      </c>
      <c r="C212" s="5">
        <v>13</v>
      </c>
      <c r="D212" s="5">
        <v>939599</v>
      </c>
      <c r="E212" s="5">
        <f t="shared" si="6"/>
        <v>6023.070512820513</v>
      </c>
      <c r="F212" s="5">
        <v>3</v>
      </c>
    </row>
    <row r="213" spans="1:6" ht="12.75">
      <c r="A213"/>
      <c r="B213" t="s">
        <v>246</v>
      </c>
      <c r="C213" s="5">
        <f>SUM(C214:C215)</f>
        <v>18486</v>
      </c>
      <c r="D213" s="5">
        <f>SUM(D214:D215)</f>
        <v>714128231</v>
      </c>
      <c r="E213" s="5">
        <f t="shared" si="6"/>
        <v>3219.230007392982</v>
      </c>
      <c r="F213" s="5">
        <f>SUM(F214:F215)</f>
        <v>1446</v>
      </c>
    </row>
    <row r="214" spans="1:6" ht="12.75">
      <c r="A214"/>
      <c r="B214" t="s">
        <v>247</v>
      </c>
      <c r="C214" s="5">
        <v>11392</v>
      </c>
      <c r="D214" s="5">
        <v>456393925</v>
      </c>
      <c r="E214" s="5">
        <f t="shared" si="6"/>
        <v>3338.5557481858614</v>
      </c>
      <c r="F214" s="5">
        <v>938</v>
      </c>
    </row>
    <row r="215" spans="1:6" ht="12.75">
      <c r="A215"/>
      <c r="B215" t="s">
        <v>248</v>
      </c>
      <c r="C215" s="5">
        <v>7094</v>
      </c>
      <c r="D215" s="5">
        <v>257734306</v>
      </c>
      <c r="E215" s="5">
        <f t="shared" si="6"/>
        <v>3027.6090827929706</v>
      </c>
      <c r="F215" s="5">
        <v>508</v>
      </c>
    </row>
    <row r="216" spans="1:6" ht="12.75">
      <c r="A216"/>
      <c r="B216" t="s">
        <v>249</v>
      </c>
      <c r="C216" s="5">
        <f>SUM(C217:C222)</f>
        <v>1446</v>
      </c>
      <c r="D216" s="5">
        <f>SUM(D217:D222)</f>
        <v>26281856</v>
      </c>
      <c r="E216" s="5">
        <f t="shared" si="6"/>
        <v>1514.629783310281</v>
      </c>
      <c r="F216" s="5">
        <f>SUM(F217:F222)</f>
        <v>96</v>
      </c>
    </row>
    <row r="217" spans="1:6" ht="12.75">
      <c r="A217"/>
      <c r="B217" t="s">
        <v>375</v>
      </c>
      <c r="C217" s="5">
        <v>40</v>
      </c>
      <c r="D217" s="5">
        <v>1226038</v>
      </c>
      <c r="E217" s="5">
        <f t="shared" si="6"/>
        <v>2554.2458333333334</v>
      </c>
      <c r="F217" s="5">
        <v>3</v>
      </c>
    </row>
    <row r="218" spans="1:6" ht="12.75">
      <c r="A218"/>
      <c r="B218" t="s">
        <v>422</v>
      </c>
      <c r="C218" s="5">
        <v>144</v>
      </c>
      <c r="D218" s="5">
        <v>2928660</v>
      </c>
      <c r="E218" s="5">
        <f t="shared" si="6"/>
        <v>1694.826388888889</v>
      </c>
      <c r="F218" s="5">
        <v>4</v>
      </c>
    </row>
    <row r="219" spans="1:6" ht="12.75">
      <c r="A219"/>
      <c r="B219" t="s">
        <v>251</v>
      </c>
      <c r="C219" s="5">
        <v>329</v>
      </c>
      <c r="D219" s="5">
        <v>6283311</v>
      </c>
      <c r="E219" s="5">
        <f t="shared" si="6"/>
        <v>1591.5174772036473</v>
      </c>
      <c r="F219" s="5">
        <v>34</v>
      </c>
    </row>
    <row r="220" spans="1:6" ht="12.75">
      <c r="A220"/>
      <c r="B220" t="s">
        <v>250</v>
      </c>
      <c r="C220" s="5">
        <v>149</v>
      </c>
      <c r="D220" s="5">
        <v>1694005</v>
      </c>
      <c r="E220" s="5">
        <f t="shared" si="6"/>
        <v>947.4300894854587</v>
      </c>
      <c r="F220" s="5">
        <v>4</v>
      </c>
    </row>
    <row r="221" spans="1:6" ht="12.75">
      <c r="A221"/>
      <c r="B221" t="s">
        <v>252</v>
      </c>
      <c r="C221" s="5">
        <v>351</v>
      </c>
      <c r="D221" s="5">
        <v>6903039</v>
      </c>
      <c r="E221" s="5">
        <f t="shared" si="6"/>
        <v>1638.898148148148</v>
      </c>
      <c r="F221" s="5">
        <v>8</v>
      </c>
    </row>
    <row r="222" spans="1:6" ht="12.75">
      <c r="A222"/>
      <c r="B222" t="s">
        <v>423</v>
      </c>
      <c r="C222" s="5">
        <v>433</v>
      </c>
      <c r="D222" s="5">
        <v>7246803</v>
      </c>
      <c r="E222" s="5">
        <f t="shared" si="6"/>
        <v>1394.6887990762125</v>
      </c>
      <c r="F222" s="5">
        <v>43</v>
      </c>
    </row>
    <row r="223" spans="1:6" ht="12.75">
      <c r="A223"/>
      <c r="B223" t="s">
        <v>253</v>
      </c>
      <c r="C223" s="5">
        <f>SUM(C224:C225)</f>
        <v>271</v>
      </c>
      <c r="D223" s="5">
        <f>SUM(D224:D225)</f>
        <v>23527988</v>
      </c>
      <c r="E223" s="5">
        <f t="shared" si="6"/>
        <v>7234.928659286593</v>
      </c>
      <c r="F223" s="5">
        <f>SUM(F224:F225)</f>
        <v>23</v>
      </c>
    </row>
    <row r="224" spans="1:6" ht="12.75">
      <c r="A224"/>
      <c r="B224" t="s">
        <v>254</v>
      </c>
      <c r="C224" s="5">
        <v>228</v>
      </c>
      <c r="D224" s="5">
        <v>20379173</v>
      </c>
      <c r="E224" s="5">
        <f t="shared" si="6"/>
        <v>7448.528143274853</v>
      </c>
      <c r="F224" s="5">
        <v>17</v>
      </c>
    </row>
    <row r="225" spans="1:6" ht="12.75">
      <c r="A225"/>
      <c r="B225" t="s">
        <v>350</v>
      </c>
      <c r="C225" s="5">
        <f>4+39</f>
        <v>43</v>
      </c>
      <c r="D225" s="5">
        <f>313358+2835457</f>
        <v>3148815</v>
      </c>
      <c r="E225" s="5">
        <f t="shared" si="6"/>
        <v>6102.35465116279</v>
      </c>
      <c r="F225" s="5">
        <v>6</v>
      </c>
    </row>
    <row r="226" spans="1:6" ht="12.75">
      <c r="A226"/>
      <c r="B226" t="s">
        <v>255</v>
      </c>
      <c r="C226" s="5">
        <f>SUM(C227:C228)</f>
        <v>67</v>
      </c>
      <c r="D226" s="5">
        <f>SUM(D227:D228)</f>
        <v>895856</v>
      </c>
      <c r="E226" s="5">
        <f t="shared" si="6"/>
        <v>1114.2487562189056</v>
      </c>
      <c r="F226" s="5">
        <f>SUM(F227:F228)</f>
        <v>22</v>
      </c>
    </row>
    <row r="227" spans="1:6" ht="12.75">
      <c r="A227"/>
      <c r="B227" t="s">
        <v>400</v>
      </c>
      <c r="C227" s="5">
        <v>43</v>
      </c>
      <c r="D227" s="5">
        <v>556165</v>
      </c>
      <c r="E227" s="5">
        <f t="shared" si="6"/>
        <v>1077.8391472868218</v>
      </c>
      <c r="F227" s="5">
        <v>15</v>
      </c>
    </row>
    <row r="228" spans="1:6" ht="12.75">
      <c r="A228"/>
      <c r="B228" t="s">
        <v>351</v>
      </c>
      <c r="C228" s="5">
        <f>6+18</f>
        <v>24</v>
      </c>
      <c r="D228" s="5">
        <f>120776+218915</f>
        <v>339691</v>
      </c>
      <c r="E228" s="5">
        <f t="shared" si="6"/>
        <v>1179.482638888889</v>
      </c>
      <c r="F228" s="5">
        <v>7</v>
      </c>
    </row>
    <row r="229" spans="1:6" ht="12.75">
      <c r="A229"/>
      <c r="B229" t="s">
        <v>256</v>
      </c>
      <c r="C229" s="5">
        <f>SUM(C230:C234)</f>
        <v>4090</v>
      </c>
      <c r="D229" s="5">
        <f>SUM(D230:D234)</f>
        <v>134430547</v>
      </c>
      <c r="E229" s="5">
        <f t="shared" si="6"/>
        <v>2739.0087000814997</v>
      </c>
      <c r="F229" s="5">
        <f>SUM(F230:F234)</f>
        <v>325</v>
      </c>
    </row>
    <row r="230" spans="1:6" ht="12.75">
      <c r="A230"/>
      <c r="B230" t="s">
        <v>257</v>
      </c>
      <c r="C230" s="5">
        <v>2014</v>
      </c>
      <c r="D230" s="5">
        <v>57137160</v>
      </c>
      <c r="E230" s="5">
        <f t="shared" si="6"/>
        <v>2364.165839126117</v>
      </c>
      <c r="F230" s="5">
        <v>64</v>
      </c>
    </row>
    <row r="231" spans="1:6" ht="12.75">
      <c r="A231"/>
      <c r="B231" t="s">
        <v>258</v>
      </c>
      <c r="C231" s="5">
        <v>119</v>
      </c>
      <c r="D231" s="5">
        <v>4562180</v>
      </c>
      <c r="E231" s="5">
        <f t="shared" si="6"/>
        <v>3194.8039215686276</v>
      </c>
      <c r="F231" s="5">
        <v>17</v>
      </c>
    </row>
    <row r="232" spans="1:6" ht="12.75">
      <c r="A232"/>
      <c r="B232" t="s">
        <v>260</v>
      </c>
      <c r="C232" s="5">
        <v>475</v>
      </c>
      <c r="D232" s="5">
        <v>12547085</v>
      </c>
      <c r="E232" s="5">
        <f t="shared" si="6"/>
        <v>2201.2429824561405</v>
      </c>
      <c r="F232" s="5">
        <v>100</v>
      </c>
    </row>
    <row r="233" spans="1:6" ht="12.75">
      <c r="A233"/>
      <c r="B233" t="s">
        <v>259</v>
      </c>
      <c r="C233" s="5">
        <v>1120</v>
      </c>
      <c r="D233" s="5">
        <v>51262443</v>
      </c>
      <c r="E233" s="5">
        <f t="shared" si="6"/>
        <v>3814.1698660714287</v>
      </c>
      <c r="F233" s="5">
        <v>120</v>
      </c>
    </row>
    <row r="234" spans="1:6" ht="12.75">
      <c r="A234"/>
      <c r="B234" t="s">
        <v>415</v>
      </c>
      <c r="C234" s="5">
        <f>17+345</f>
        <v>362</v>
      </c>
      <c r="D234" s="5">
        <f>409718+8511961</f>
        <v>8921679</v>
      </c>
      <c r="E234" s="5">
        <f t="shared" si="6"/>
        <v>2053.7935082872928</v>
      </c>
      <c r="F234" s="5">
        <v>24</v>
      </c>
    </row>
    <row r="235" spans="1:6" ht="12.75">
      <c r="A235"/>
      <c r="B235" t="s">
        <v>261</v>
      </c>
      <c r="C235" s="5">
        <f>+C236</f>
        <v>35</v>
      </c>
      <c r="D235" s="5">
        <f>+D236</f>
        <v>823498</v>
      </c>
      <c r="E235" s="5">
        <f t="shared" si="6"/>
        <v>1960.7095238095237</v>
      </c>
      <c r="F235" s="5">
        <f>+F236</f>
        <v>13</v>
      </c>
    </row>
    <row r="236" spans="1:6" ht="12.75">
      <c r="A236"/>
      <c r="B236" t="s">
        <v>262</v>
      </c>
      <c r="C236" s="5">
        <v>35</v>
      </c>
      <c r="D236" s="5">
        <v>823498</v>
      </c>
      <c r="E236" s="5">
        <f t="shared" si="6"/>
        <v>1960.7095238095237</v>
      </c>
      <c r="F236" s="5">
        <v>13</v>
      </c>
    </row>
    <row r="237" spans="1:6" ht="12.75">
      <c r="A237"/>
      <c r="B237" t="s">
        <v>71</v>
      </c>
      <c r="C237" s="5">
        <f>SUM(C238:C239)</f>
        <v>4995</v>
      </c>
      <c r="D237" s="5">
        <f>+D238+D239</f>
        <v>160204509</v>
      </c>
      <c r="E237" s="5">
        <f t="shared" si="6"/>
        <v>2672.747897897898</v>
      </c>
      <c r="F237" s="5">
        <f>+F238+F239</f>
        <v>166</v>
      </c>
    </row>
    <row r="238" spans="1:6" ht="12.75">
      <c r="A238"/>
      <c r="B238" t="s">
        <v>263</v>
      </c>
      <c r="C238" s="5">
        <v>4820</v>
      </c>
      <c r="D238" s="5">
        <v>155728052</v>
      </c>
      <c r="E238" s="5">
        <f t="shared" si="6"/>
        <v>2692.3937067773168</v>
      </c>
      <c r="F238" s="5">
        <v>124</v>
      </c>
    </row>
    <row r="239" spans="1:6" ht="12.75">
      <c r="A239"/>
      <c r="B239" t="s">
        <v>404</v>
      </c>
      <c r="C239" s="5">
        <v>175</v>
      </c>
      <c r="D239" s="5">
        <v>4476457</v>
      </c>
      <c r="E239" s="5">
        <f t="shared" si="6"/>
        <v>2131.6461904761904</v>
      </c>
      <c r="F239" s="5">
        <v>42</v>
      </c>
    </row>
    <row r="240" spans="1:6" ht="12.75">
      <c r="A240"/>
      <c r="B240" t="s">
        <v>72</v>
      </c>
      <c r="C240" s="5">
        <f>+C241</f>
        <v>7204</v>
      </c>
      <c r="D240" s="5">
        <f>+D241</f>
        <v>246287667</v>
      </c>
      <c r="E240" s="5">
        <f t="shared" si="6"/>
        <v>2848.968940866185</v>
      </c>
      <c r="F240" s="5">
        <f>+F241</f>
        <v>133</v>
      </c>
    </row>
    <row r="241" spans="1:6" ht="12.75">
      <c r="A241"/>
      <c r="B241" t="s">
        <v>405</v>
      </c>
      <c r="C241" s="5">
        <v>7204</v>
      </c>
      <c r="D241" s="5">
        <v>246287667</v>
      </c>
      <c r="E241" s="5">
        <f t="shared" si="6"/>
        <v>2848.968940866185</v>
      </c>
      <c r="F241" s="5">
        <v>133</v>
      </c>
    </row>
    <row r="242" spans="1:6" ht="12.75">
      <c r="A242"/>
      <c r="C242" s="5"/>
      <c r="D242" s="5"/>
      <c r="E242" s="12"/>
      <c r="F242" s="12"/>
    </row>
    <row r="243" spans="1:6" ht="12.75">
      <c r="A243"/>
      <c r="B243" s="2" t="s">
        <v>385</v>
      </c>
      <c r="C243" s="6">
        <v>32541</v>
      </c>
      <c r="D243" s="6">
        <f>+D244+D247+D250+D253+D255+D262+D265</f>
        <v>1428528411</v>
      </c>
      <c r="E243" s="6">
        <f t="shared" si="6"/>
        <v>3658.2783027565224</v>
      </c>
      <c r="F243" s="6">
        <f>+F244+F247+F250+F253+F255+F262+F265</f>
        <v>1808</v>
      </c>
    </row>
    <row r="244" spans="1:6" ht="12.75">
      <c r="A244"/>
      <c r="B244" t="s">
        <v>264</v>
      </c>
      <c r="C244" s="5">
        <f>SUM(C245:C246)</f>
        <v>9315</v>
      </c>
      <c r="D244" s="5">
        <f>SUM(D245:D246)</f>
        <v>526314539</v>
      </c>
      <c r="E244" s="5">
        <f t="shared" si="6"/>
        <v>4708.485766684559</v>
      </c>
      <c r="F244" s="5">
        <f>SUM(F245:F246)</f>
        <v>463</v>
      </c>
    </row>
    <row r="245" spans="1:6" ht="12.75">
      <c r="A245"/>
      <c r="B245" t="s">
        <v>265</v>
      </c>
      <c r="C245" s="5">
        <v>3962</v>
      </c>
      <c r="D245" s="5">
        <v>136520371</v>
      </c>
      <c r="E245" s="5">
        <f t="shared" si="6"/>
        <v>2871.4532012451623</v>
      </c>
      <c r="F245" s="5">
        <v>246</v>
      </c>
    </row>
    <row r="246" spans="1:6" ht="12.75">
      <c r="A246"/>
      <c r="B246" t="s">
        <v>266</v>
      </c>
      <c r="C246" s="5">
        <v>5353</v>
      </c>
      <c r="D246" s="5">
        <v>389794168</v>
      </c>
      <c r="E246" s="5">
        <f t="shared" si="6"/>
        <v>6068.157544056292</v>
      </c>
      <c r="F246" s="5">
        <v>217</v>
      </c>
    </row>
    <row r="247" spans="1:6" ht="12.75">
      <c r="A247"/>
      <c r="B247" t="s">
        <v>267</v>
      </c>
      <c r="C247" s="5">
        <f>SUM(C248:C249)</f>
        <v>4471</v>
      </c>
      <c r="D247" s="5">
        <f>SUM(D248:D249)</f>
        <v>79114716</v>
      </c>
      <c r="E247" s="5">
        <f t="shared" si="6"/>
        <v>1474.590248266607</v>
      </c>
      <c r="F247" s="5">
        <f>SUM(F248:F249)</f>
        <v>379</v>
      </c>
    </row>
    <row r="248" spans="1:6" ht="12.75">
      <c r="A248"/>
      <c r="B248" t="s">
        <v>413</v>
      </c>
      <c r="C248" s="5">
        <v>4415</v>
      </c>
      <c r="D248" s="5">
        <v>77023763</v>
      </c>
      <c r="E248" s="12">
        <f t="shared" si="6"/>
        <v>1453.827161192903</v>
      </c>
      <c r="F248" s="5">
        <v>346</v>
      </c>
    </row>
    <row r="249" spans="1:6" ht="12.75">
      <c r="A249" s="3"/>
      <c r="B249" t="s">
        <v>268</v>
      </c>
      <c r="C249" s="12">
        <v>56</v>
      </c>
      <c r="D249" s="12">
        <v>2090953</v>
      </c>
      <c r="E249" s="12">
        <f t="shared" si="6"/>
        <v>3111.5372023809523</v>
      </c>
      <c r="F249" s="12">
        <v>33</v>
      </c>
    </row>
    <row r="250" spans="1:6" ht="12.75">
      <c r="A250"/>
      <c r="B250" t="s">
        <v>269</v>
      </c>
      <c r="C250" s="5">
        <f>+C251+C252</f>
        <v>2835</v>
      </c>
      <c r="D250" s="5">
        <f>+D251+D252</f>
        <v>139306460</v>
      </c>
      <c r="E250" s="5">
        <f t="shared" si="6"/>
        <v>4094.840094062316</v>
      </c>
      <c r="F250" s="5">
        <f>+F251+F252</f>
        <v>105</v>
      </c>
    </row>
    <row r="251" spans="1:6" ht="12.75">
      <c r="A251"/>
      <c r="B251" t="s">
        <v>271</v>
      </c>
      <c r="C251" s="5">
        <v>1995</v>
      </c>
      <c r="D251" s="5">
        <v>100907624</v>
      </c>
      <c r="E251" s="5">
        <f t="shared" si="6"/>
        <v>4215.021888053468</v>
      </c>
      <c r="F251" s="5">
        <v>68</v>
      </c>
    </row>
    <row r="252" spans="1:6" ht="12.75">
      <c r="A252"/>
      <c r="B252" t="s">
        <v>270</v>
      </c>
      <c r="C252" s="5">
        <v>840</v>
      </c>
      <c r="D252" s="5">
        <v>38398836</v>
      </c>
      <c r="E252" s="5">
        <f t="shared" si="6"/>
        <v>3809.4083333333333</v>
      </c>
      <c r="F252" s="5">
        <v>37</v>
      </c>
    </row>
    <row r="253" spans="1:6" ht="12.75">
      <c r="A253"/>
      <c r="B253" t="s">
        <v>272</v>
      </c>
      <c r="C253" s="5">
        <f>+C254</f>
        <v>647</v>
      </c>
      <c r="D253" s="5">
        <f>+D254</f>
        <v>37973172</v>
      </c>
      <c r="E253" s="5">
        <f t="shared" si="6"/>
        <v>4890.928902627512</v>
      </c>
      <c r="F253" s="5">
        <f>+F254</f>
        <v>76</v>
      </c>
    </row>
    <row r="254" spans="1:6" ht="12.75">
      <c r="A254"/>
      <c r="B254" t="s">
        <v>273</v>
      </c>
      <c r="C254" s="5">
        <v>647</v>
      </c>
      <c r="D254" s="5">
        <v>37973172</v>
      </c>
      <c r="E254" s="5">
        <f t="shared" si="6"/>
        <v>4890.928902627512</v>
      </c>
      <c r="F254" s="5">
        <v>76</v>
      </c>
    </row>
    <row r="255" spans="1:6" ht="12.75">
      <c r="A255"/>
      <c r="B255" t="s">
        <v>274</v>
      </c>
      <c r="C255" s="5">
        <f>SUM(C256:C261)</f>
        <v>6240</v>
      </c>
      <c r="D255" s="5">
        <f>SUM(D256:D261)</f>
        <v>297444768</v>
      </c>
      <c r="E255" s="5">
        <f t="shared" si="6"/>
        <v>3972.2858974358974</v>
      </c>
      <c r="F255" s="5">
        <f>SUM(F256:F261)</f>
        <v>391</v>
      </c>
    </row>
    <row r="256" spans="1:6" ht="12.75">
      <c r="A256"/>
      <c r="B256" t="s">
        <v>275</v>
      </c>
      <c r="C256" s="5">
        <v>2373</v>
      </c>
      <c r="D256" s="5">
        <v>120694099</v>
      </c>
      <c r="E256" s="5">
        <f t="shared" si="6"/>
        <v>4238.449887624666</v>
      </c>
      <c r="F256" s="5">
        <v>115</v>
      </c>
    </row>
    <row r="257" spans="1:6" ht="12.75">
      <c r="A257"/>
      <c r="B257" t="s">
        <v>276</v>
      </c>
      <c r="C257" s="5">
        <v>728</v>
      </c>
      <c r="D257" s="5">
        <v>47580396</v>
      </c>
      <c r="E257" s="5">
        <f t="shared" si="6"/>
        <v>5446.473901098901</v>
      </c>
      <c r="F257" s="5">
        <v>94</v>
      </c>
    </row>
    <row r="258" spans="1:6" ht="12.75">
      <c r="A258"/>
      <c r="B258" t="s">
        <v>277</v>
      </c>
      <c r="C258" s="5">
        <v>2732</v>
      </c>
      <c r="D258" s="5">
        <v>116540340</v>
      </c>
      <c r="E258" s="5">
        <f t="shared" si="6"/>
        <v>3554.7931918008785</v>
      </c>
      <c r="F258" s="5">
        <v>134</v>
      </c>
    </row>
    <row r="259" spans="1:6" ht="12.75">
      <c r="A259"/>
      <c r="B259" t="s">
        <v>278</v>
      </c>
      <c r="C259" s="5">
        <v>134</v>
      </c>
      <c r="D259" s="5">
        <v>4412663</v>
      </c>
      <c r="E259" s="5">
        <f t="shared" si="6"/>
        <v>2744.1934079601992</v>
      </c>
      <c r="F259" s="5">
        <v>16</v>
      </c>
    </row>
    <row r="260" spans="1:6" ht="12.75">
      <c r="A260"/>
      <c r="B260" t="s">
        <v>279</v>
      </c>
      <c r="C260" s="5">
        <v>194</v>
      </c>
      <c r="D260" s="5">
        <v>4822864</v>
      </c>
      <c r="E260" s="5">
        <f t="shared" si="6"/>
        <v>2071.676975945017</v>
      </c>
      <c r="F260" s="5">
        <v>18</v>
      </c>
    </row>
    <row r="261" spans="1:6" ht="12.75">
      <c r="A261"/>
      <c r="B261" t="s">
        <v>280</v>
      </c>
      <c r="C261" s="5">
        <v>79</v>
      </c>
      <c r="D261" s="5">
        <v>3394406</v>
      </c>
      <c r="E261" s="5">
        <f t="shared" si="6"/>
        <v>3580.597046413502</v>
      </c>
      <c r="F261" s="5">
        <v>14</v>
      </c>
    </row>
    <row r="262" spans="1:6" ht="12.75">
      <c r="A262"/>
      <c r="B262" t="s">
        <v>285</v>
      </c>
      <c r="C262" s="5">
        <f>SUM(C263:C264)</f>
        <v>7765</v>
      </c>
      <c r="D262" s="5">
        <f>SUM(D263:D264)</f>
        <v>312832969</v>
      </c>
      <c r="E262" s="5">
        <f t="shared" si="6"/>
        <v>3357.2973706804037</v>
      </c>
      <c r="F262" s="5">
        <f>SUM(F263:F264)</f>
        <v>366</v>
      </c>
    </row>
    <row r="263" spans="1:6" ht="12.75">
      <c r="A263"/>
      <c r="B263" t="s">
        <v>281</v>
      </c>
      <c r="C263" s="5">
        <v>3317</v>
      </c>
      <c r="D263" s="5">
        <v>158498257</v>
      </c>
      <c r="E263" s="5">
        <f aca="true" t="shared" si="7" ref="E263:E326">(D263/C263)/12</f>
        <v>3981.9680685358253</v>
      </c>
      <c r="F263" s="5">
        <v>231</v>
      </c>
    </row>
    <row r="264" spans="1:6" ht="12.75">
      <c r="A264"/>
      <c r="B264" t="s">
        <v>282</v>
      </c>
      <c r="C264" s="5">
        <v>4448</v>
      </c>
      <c r="D264" s="5">
        <v>154334712</v>
      </c>
      <c r="E264" s="5">
        <f t="shared" si="7"/>
        <v>2891.462679856115</v>
      </c>
      <c r="F264" s="5">
        <v>135</v>
      </c>
    </row>
    <row r="265" spans="1:6" ht="12.75">
      <c r="A265"/>
      <c r="B265" t="s">
        <v>283</v>
      </c>
      <c r="C265" s="5">
        <f>+C266</f>
        <v>1269</v>
      </c>
      <c r="D265" s="5">
        <f>+D266</f>
        <v>35541787</v>
      </c>
      <c r="E265" s="5">
        <f t="shared" si="7"/>
        <v>2333.9760309955345</v>
      </c>
      <c r="F265" s="5">
        <f>+F266</f>
        <v>28</v>
      </c>
    </row>
    <row r="266" spans="1:6" ht="12.75">
      <c r="A266"/>
      <c r="B266" t="s">
        <v>284</v>
      </c>
      <c r="C266" s="5">
        <v>1269</v>
      </c>
      <c r="D266" s="5">
        <v>35541787</v>
      </c>
      <c r="E266" s="5">
        <f t="shared" si="7"/>
        <v>2333.9760309955345</v>
      </c>
      <c r="F266" s="5">
        <v>28</v>
      </c>
    </row>
    <row r="267" spans="1:6" ht="12.75">
      <c r="A267"/>
      <c r="C267" s="5"/>
      <c r="D267" s="5"/>
      <c r="E267" s="5"/>
      <c r="F267" s="5"/>
    </row>
    <row r="268" spans="1:6" ht="12.75">
      <c r="A268"/>
      <c r="B268" s="2" t="s">
        <v>386</v>
      </c>
      <c r="C268" s="6">
        <f>+C269+C270+C274+C277+C280</f>
        <v>53827</v>
      </c>
      <c r="D268" s="6">
        <f>+D269+D270+D274+D277+D280</f>
        <v>2609403447</v>
      </c>
      <c r="E268" s="6">
        <f t="shared" si="7"/>
        <v>4039.7994918906866</v>
      </c>
      <c r="F268" s="6">
        <f>+F269+F270+F274+F277+F280</f>
        <v>5642</v>
      </c>
    </row>
    <row r="269" spans="1:6" ht="12.75">
      <c r="A269"/>
      <c r="B269" t="s">
        <v>416</v>
      </c>
      <c r="C269" s="5">
        <v>134</v>
      </c>
      <c r="D269" s="5">
        <v>8699197</v>
      </c>
      <c r="E269" s="5">
        <f t="shared" si="7"/>
        <v>5409.9483830845775</v>
      </c>
      <c r="F269" s="5">
        <v>8</v>
      </c>
    </row>
    <row r="270" spans="1:6" ht="12.75">
      <c r="A270"/>
      <c r="B270" t="s">
        <v>286</v>
      </c>
      <c r="C270" s="5">
        <f>SUM(C271:C273)</f>
        <v>32255</v>
      </c>
      <c r="D270" s="5">
        <f>SUM(D271:D273)</f>
        <v>1417625881</v>
      </c>
      <c r="E270" s="5">
        <f t="shared" si="7"/>
        <v>3662.548134656126</v>
      </c>
      <c r="F270" s="5">
        <f>SUM(F271:F273)</f>
        <v>2696</v>
      </c>
    </row>
    <row r="271" spans="1:6" ht="12.75">
      <c r="A271"/>
      <c r="B271" t="s">
        <v>287</v>
      </c>
      <c r="C271" s="5">
        <v>15074</v>
      </c>
      <c r="D271" s="5">
        <v>647268518</v>
      </c>
      <c r="E271" s="5">
        <f t="shared" si="7"/>
        <v>3578.283346601212</v>
      </c>
      <c r="F271" s="5">
        <v>963</v>
      </c>
    </row>
    <row r="272" spans="1:6" ht="12.75">
      <c r="A272"/>
      <c r="B272" t="s">
        <v>288</v>
      </c>
      <c r="C272" s="5">
        <v>10690</v>
      </c>
      <c r="D272" s="5">
        <v>467504188</v>
      </c>
      <c r="E272" s="5">
        <f t="shared" si="7"/>
        <v>3644.404334268787</v>
      </c>
      <c r="F272" s="5">
        <v>793</v>
      </c>
    </row>
    <row r="273" spans="1:6" ht="12.75">
      <c r="A273"/>
      <c r="B273" t="s">
        <v>289</v>
      </c>
      <c r="C273" s="5">
        <v>6491</v>
      </c>
      <c r="D273" s="5">
        <v>302853175</v>
      </c>
      <c r="E273" s="5">
        <f t="shared" si="7"/>
        <v>3888.11655882504</v>
      </c>
      <c r="F273" s="5">
        <v>940</v>
      </c>
    </row>
    <row r="274" spans="1:6" ht="12.75">
      <c r="A274"/>
      <c r="B274" t="s">
        <v>290</v>
      </c>
      <c r="C274" s="5">
        <f>SUM(C275:C276)</f>
        <v>4452</v>
      </c>
      <c r="D274" s="5">
        <f>SUM(D275:D276)</f>
        <v>361780054</v>
      </c>
      <c r="E274" s="12">
        <f t="shared" si="7"/>
        <v>6771.86384396526</v>
      </c>
      <c r="F274" s="5">
        <f>SUM(F275:F276)</f>
        <v>802</v>
      </c>
    </row>
    <row r="275" spans="1:6" ht="12.75">
      <c r="A275" s="3"/>
      <c r="B275" t="s">
        <v>291</v>
      </c>
      <c r="C275" s="12">
        <v>2597</v>
      </c>
      <c r="D275" s="12">
        <v>207040010</v>
      </c>
      <c r="E275" s="12">
        <f t="shared" si="7"/>
        <v>6643.563406494673</v>
      </c>
      <c r="F275" s="12">
        <v>207</v>
      </c>
    </row>
    <row r="276" spans="1:6" ht="12.75">
      <c r="A276"/>
      <c r="B276" t="s">
        <v>424</v>
      </c>
      <c r="C276" s="5">
        <v>1855</v>
      </c>
      <c r="D276" s="5">
        <f>155567+154584477</f>
        <v>154740044</v>
      </c>
      <c r="E276" s="5">
        <f t="shared" si="7"/>
        <v>6951.484456424078</v>
      </c>
      <c r="F276" s="5">
        <v>595</v>
      </c>
    </row>
    <row r="277" spans="1:6" ht="12.75">
      <c r="A277"/>
      <c r="B277" t="s">
        <v>292</v>
      </c>
      <c r="C277" s="5">
        <f>SUM(C278:C279)</f>
        <v>15498</v>
      </c>
      <c r="D277" s="5">
        <f>SUM(D278:D279)</f>
        <v>734702158</v>
      </c>
      <c r="E277" s="5">
        <f t="shared" si="7"/>
        <v>3950.5213468404527</v>
      </c>
      <c r="F277" s="5">
        <f>SUM(F278:F279)</f>
        <v>2066</v>
      </c>
    </row>
    <row r="278" spans="1:6" ht="12.75">
      <c r="A278"/>
      <c r="B278" t="s">
        <v>406</v>
      </c>
      <c r="C278" s="5">
        <v>7153</v>
      </c>
      <c r="D278" s="5">
        <v>363386540</v>
      </c>
      <c r="E278" s="5">
        <f t="shared" si="7"/>
        <v>4233.4980660795</v>
      </c>
      <c r="F278" s="5">
        <v>467</v>
      </c>
    </row>
    <row r="279" spans="1:6" ht="12.75">
      <c r="A279"/>
      <c r="B279" t="s">
        <v>407</v>
      </c>
      <c r="C279" s="5">
        <v>8345</v>
      </c>
      <c r="D279" s="5">
        <v>371315618</v>
      </c>
      <c r="E279" s="5">
        <f t="shared" si="7"/>
        <v>3707.965028959457</v>
      </c>
      <c r="F279" s="5">
        <v>1599</v>
      </c>
    </row>
    <row r="280" spans="1:6" ht="12.75">
      <c r="A280"/>
      <c r="B280" t="s">
        <v>293</v>
      </c>
      <c r="C280" s="5">
        <f>+C281+C282</f>
        <v>1488</v>
      </c>
      <c r="D280" s="5">
        <f>+D281+D282</f>
        <v>86596157</v>
      </c>
      <c r="E280" s="5">
        <f t="shared" si="7"/>
        <v>4849.69517249104</v>
      </c>
      <c r="F280" s="5">
        <f>+F281+F282</f>
        <v>70</v>
      </c>
    </row>
    <row r="281" spans="1:6" ht="12.75">
      <c r="A281"/>
      <c r="B281" t="s">
        <v>408</v>
      </c>
      <c r="C281" s="5">
        <v>153</v>
      </c>
      <c r="D281" s="5">
        <v>5313281</v>
      </c>
      <c r="E281" s="5">
        <f t="shared" si="7"/>
        <v>2893.943899782135</v>
      </c>
      <c r="F281" s="5">
        <v>19</v>
      </c>
    </row>
    <row r="282" spans="1:6" ht="12.75">
      <c r="A282"/>
      <c r="B282" t="s">
        <v>431</v>
      </c>
      <c r="C282" s="5">
        <v>1335</v>
      </c>
      <c r="D282" s="5">
        <v>81282876</v>
      </c>
      <c r="E282" s="5">
        <f t="shared" si="7"/>
        <v>5073.837453183521</v>
      </c>
      <c r="F282" s="5">
        <v>51</v>
      </c>
    </row>
    <row r="283" spans="1:6" ht="12.75">
      <c r="A283"/>
      <c r="C283" s="5"/>
      <c r="D283" s="5"/>
      <c r="E283" s="5"/>
      <c r="F283" s="5"/>
    </row>
    <row r="284" spans="1:6" ht="12.75">
      <c r="A284"/>
      <c r="B284" s="2" t="s">
        <v>387</v>
      </c>
      <c r="C284" s="6">
        <f>+C285+C289+C294</f>
        <v>17642</v>
      </c>
      <c r="D284" s="6">
        <f>+D285+D289+D294</f>
        <v>589093784</v>
      </c>
      <c r="E284" s="6">
        <f t="shared" si="7"/>
        <v>2782.6294448853114</v>
      </c>
      <c r="F284" s="6">
        <f>+F285+F289+F294</f>
        <v>4621</v>
      </c>
    </row>
    <row r="285" spans="1:6" ht="12.75">
      <c r="A285"/>
      <c r="B285" t="s">
        <v>294</v>
      </c>
      <c r="C285" s="5">
        <f>SUM(C286:C288)</f>
        <v>11992</v>
      </c>
      <c r="D285" s="5">
        <f>SUM(D286:D288)</f>
        <v>411876906</v>
      </c>
      <c r="E285" s="5">
        <f t="shared" si="7"/>
        <v>2862.1644012675115</v>
      </c>
      <c r="F285" s="5">
        <f>SUM(F286:F288)</f>
        <v>3929</v>
      </c>
    </row>
    <row r="286" spans="1:6" ht="12.75">
      <c r="A286"/>
      <c r="B286" t="s">
        <v>295</v>
      </c>
      <c r="C286" s="5">
        <v>3556</v>
      </c>
      <c r="D286" s="5">
        <v>97989947</v>
      </c>
      <c r="E286" s="5">
        <f t="shared" si="7"/>
        <v>2296.352338770154</v>
      </c>
      <c r="F286" s="5">
        <v>643</v>
      </c>
    </row>
    <row r="287" spans="1:6" ht="12.75">
      <c r="A287"/>
      <c r="B287" t="s">
        <v>296</v>
      </c>
      <c r="C287" s="5">
        <v>3758</v>
      </c>
      <c r="D287" s="5">
        <v>150741990</v>
      </c>
      <c r="E287" s="5">
        <f t="shared" si="7"/>
        <v>3342.690926024481</v>
      </c>
      <c r="F287" s="5">
        <v>2237</v>
      </c>
    </row>
    <row r="288" spans="1:6" ht="12.75">
      <c r="A288"/>
      <c r="B288" t="s">
        <v>297</v>
      </c>
      <c r="C288" s="5">
        <v>4678</v>
      </c>
      <c r="D288" s="5">
        <v>163144969</v>
      </c>
      <c r="E288" s="5">
        <f t="shared" si="7"/>
        <v>2906.2449942995586</v>
      </c>
      <c r="F288" s="5">
        <v>1049</v>
      </c>
    </row>
    <row r="289" spans="1:6" ht="12.75">
      <c r="A289"/>
      <c r="B289" t="s">
        <v>298</v>
      </c>
      <c r="C289" s="5">
        <f>SUM(C290:C293)</f>
        <v>5391</v>
      </c>
      <c r="D289" s="5">
        <f>SUM(D290:D293)</f>
        <v>164614155</v>
      </c>
      <c r="E289" s="5">
        <f t="shared" si="7"/>
        <v>2544.5828695974774</v>
      </c>
      <c r="F289" s="5">
        <f>SUM(F290:F293)</f>
        <v>647</v>
      </c>
    </row>
    <row r="290" spans="1:6" ht="12.75">
      <c r="A290" s="3"/>
      <c r="B290" t="s">
        <v>299</v>
      </c>
      <c r="C290" s="12">
        <v>1221</v>
      </c>
      <c r="D290" s="12">
        <v>35068978</v>
      </c>
      <c r="E290" s="12">
        <f t="shared" si="7"/>
        <v>2393.4601419601418</v>
      </c>
      <c r="F290" s="12">
        <v>114</v>
      </c>
    </row>
    <row r="291" spans="1:6" ht="12.75">
      <c r="A291"/>
      <c r="B291" t="s">
        <v>300</v>
      </c>
      <c r="C291" s="5">
        <v>2472</v>
      </c>
      <c r="D291" s="5">
        <v>47714757</v>
      </c>
      <c r="E291" s="5">
        <f t="shared" si="7"/>
        <v>1608.5071804207118</v>
      </c>
      <c r="F291" s="5">
        <v>319</v>
      </c>
    </row>
    <row r="292" spans="1:6" ht="12.75">
      <c r="A292"/>
      <c r="B292" t="s">
        <v>301</v>
      </c>
      <c r="C292" s="5">
        <v>479</v>
      </c>
      <c r="D292" s="5">
        <v>17073025</v>
      </c>
      <c r="E292" s="5">
        <f t="shared" si="7"/>
        <v>2970.2548712595685</v>
      </c>
      <c r="F292" s="5">
        <v>58</v>
      </c>
    </row>
    <row r="293" spans="1:6" ht="12.75">
      <c r="A293"/>
      <c r="B293" t="s">
        <v>302</v>
      </c>
      <c r="C293" s="5">
        <v>1219</v>
      </c>
      <c r="D293" s="5">
        <v>64757395</v>
      </c>
      <c r="E293" s="5">
        <f t="shared" si="7"/>
        <v>4426.947976483457</v>
      </c>
      <c r="F293" s="5">
        <v>156</v>
      </c>
    </row>
    <row r="294" spans="1:6" ht="12.75">
      <c r="A294"/>
      <c r="B294" t="s">
        <v>303</v>
      </c>
      <c r="C294" s="5">
        <f>+C295</f>
        <v>259</v>
      </c>
      <c r="D294" s="5">
        <f>+D295</f>
        <v>12602723</v>
      </c>
      <c r="E294" s="5">
        <f t="shared" si="7"/>
        <v>4054.93018018018</v>
      </c>
      <c r="F294" s="5">
        <f>+F295</f>
        <v>45</v>
      </c>
    </row>
    <row r="295" spans="1:6" ht="12.75">
      <c r="A295"/>
      <c r="B295" t="s">
        <v>304</v>
      </c>
      <c r="C295" s="5">
        <v>259</v>
      </c>
      <c r="D295" s="5">
        <v>12602723</v>
      </c>
      <c r="E295" s="5">
        <f t="shared" si="7"/>
        <v>4054.93018018018</v>
      </c>
      <c r="F295" s="5">
        <v>45</v>
      </c>
    </row>
    <row r="296" spans="1:6" ht="12.75">
      <c r="A296"/>
      <c r="C296" s="5"/>
      <c r="D296" s="5"/>
      <c r="E296" s="5"/>
      <c r="F296" s="5"/>
    </row>
    <row r="297" spans="1:6" ht="12.75">
      <c r="A297"/>
      <c r="B297" s="2" t="s">
        <v>388</v>
      </c>
      <c r="C297" s="6">
        <f>+C298</f>
        <v>60920</v>
      </c>
      <c r="D297" s="6">
        <f>+D298</f>
        <v>3218191167</v>
      </c>
      <c r="E297" s="6">
        <f t="shared" si="7"/>
        <v>4402.2094098818125</v>
      </c>
      <c r="F297" s="6">
        <f>+F298</f>
        <v>9620</v>
      </c>
    </row>
    <row r="298" spans="1:6" ht="12.75">
      <c r="A298"/>
      <c r="B298" t="s">
        <v>305</v>
      </c>
      <c r="C298" s="5">
        <f>SUM(C299:C307)</f>
        <v>60920</v>
      </c>
      <c r="D298" s="5">
        <f>SUM(D299:D307)</f>
        <v>3218191167</v>
      </c>
      <c r="E298" s="5">
        <f t="shared" si="7"/>
        <v>4402.2094098818125</v>
      </c>
      <c r="F298" s="5">
        <f>SUM(F299:F307)</f>
        <v>9620</v>
      </c>
    </row>
    <row r="299" spans="1:6" ht="12.75">
      <c r="A299"/>
      <c r="B299" t="s">
        <v>306</v>
      </c>
      <c r="C299" s="5">
        <v>8261</v>
      </c>
      <c r="D299" s="5">
        <v>541111787</v>
      </c>
      <c r="E299" s="5">
        <f t="shared" si="7"/>
        <v>5458.497629423396</v>
      </c>
      <c r="F299" s="5">
        <v>1216</v>
      </c>
    </row>
    <row r="300" spans="1:6" ht="12.75">
      <c r="A300"/>
      <c r="B300" t="s">
        <v>307</v>
      </c>
      <c r="C300" s="5">
        <v>6018</v>
      </c>
      <c r="D300" s="5">
        <v>221309588</v>
      </c>
      <c r="E300" s="5">
        <f t="shared" si="7"/>
        <v>3064.5506259000776</v>
      </c>
      <c r="F300" s="5">
        <v>1228</v>
      </c>
    </row>
    <row r="301" spans="1:6" ht="12.75">
      <c r="A301"/>
      <c r="B301" t="s">
        <v>308</v>
      </c>
      <c r="C301" s="5">
        <v>11771</v>
      </c>
      <c r="D301" s="5">
        <v>638217433</v>
      </c>
      <c r="E301" s="5">
        <f t="shared" si="7"/>
        <v>4518.289532183615</v>
      </c>
      <c r="F301" s="5">
        <v>1480</v>
      </c>
    </row>
    <row r="302" spans="1:6" ht="12.75">
      <c r="A302"/>
      <c r="B302" t="s">
        <v>309</v>
      </c>
      <c r="C302" s="5">
        <v>1456</v>
      </c>
      <c r="D302" s="5">
        <v>45193271</v>
      </c>
      <c r="E302" s="5">
        <f t="shared" si="7"/>
        <v>2586.6112065018315</v>
      </c>
      <c r="F302" s="5">
        <v>375</v>
      </c>
    </row>
    <row r="303" spans="1:6" ht="12.75">
      <c r="A303" s="3" t="s">
        <v>90</v>
      </c>
      <c r="B303" t="s">
        <v>310</v>
      </c>
      <c r="C303" s="12">
        <v>13342</v>
      </c>
      <c r="D303" s="12">
        <v>921099857</v>
      </c>
      <c r="E303" s="12">
        <f t="shared" si="7"/>
        <v>5753.134568780293</v>
      </c>
      <c r="F303" s="12">
        <v>1734</v>
      </c>
    </row>
    <row r="304" spans="1:6" ht="12.75">
      <c r="A304"/>
      <c r="B304" t="s">
        <v>311</v>
      </c>
      <c r="C304" s="5">
        <v>6495</v>
      </c>
      <c r="D304" s="5">
        <v>322032782</v>
      </c>
      <c r="E304" s="5">
        <f t="shared" si="7"/>
        <v>4131.80372081088</v>
      </c>
      <c r="F304" s="5">
        <v>2054</v>
      </c>
    </row>
    <row r="305" spans="1:6" ht="12.75">
      <c r="A305"/>
      <c r="B305" t="s">
        <v>312</v>
      </c>
      <c r="C305" s="5">
        <v>4143</v>
      </c>
      <c r="D305" s="5">
        <v>253933577</v>
      </c>
      <c r="E305" s="5">
        <f t="shared" si="7"/>
        <v>5107.683180465042</v>
      </c>
      <c r="F305" s="5">
        <v>308</v>
      </c>
    </row>
    <row r="306" spans="1:6" ht="12.75">
      <c r="A306"/>
      <c r="B306" t="s">
        <v>313</v>
      </c>
      <c r="C306" s="5">
        <v>3421</v>
      </c>
      <c r="D306" s="5">
        <v>157114897</v>
      </c>
      <c r="E306" s="5">
        <f t="shared" si="7"/>
        <v>3827.2166276917083</v>
      </c>
      <c r="F306" s="5">
        <v>501</v>
      </c>
    </row>
    <row r="307" spans="1:6" ht="12.75">
      <c r="A307"/>
      <c r="B307" t="s">
        <v>314</v>
      </c>
      <c r="C307" s="5">
        <v>6013</v>
      </c>
      <c r="D307" s="5">
        <v>118177975</v>
      </c>
      <c r="E307" s="5">
        <f t="shared" si="7"/>
        <v>1637.8121708520428</v>
      </c>
      <c r="F307" s="5">
        <v>724</v>
      </c>
    </row>
    <row r="308" spans="1:6" ht="12.75">
      <c r="A308"/>
      <c r="C308" s="5"/>
      <c r="D308" s="5"/>
      <c r="E308" s="5"/>
      <c r="F308" s="5"/>
    </row>
    <row r="309" spans="1:6" ht="12.75">
      <c r="A309"/>
      <c r="B309" s="2" t="s">
        <v>389</v>
      </c>
      <c r="C309" s="6">
        <f>+C310</f>
        <v>19375</v>
      </c>
      <c r="D309" s="6">
        <f>+D310</f>
        <v>1134472826</v>
      </c>
      <c r="E309" s="6">
        <f t="shared" si="7"/>
        <v>4879.453015053764</v>
      </c>
      <c r="F309" s="6">
        <f>+F310</f>
        <v>456</v>
      </c>
    </row>
    <row r="310" spans="1:6" ht="12.75">
      <c r="A310"/>
      <c r="B310" t="s">
        <v>315</v>
      </c>
      <c r="C310" s="5">
        <f>+C311</f>
        <v>19375</v>
      </c>
      <c r="D310" s="5">
        <f>+D311</f>
        <v>1134472826</v>
      </c>
      <c r="E310" s="5">
        <f t="shared" si="7"/>
        <v>4879.453015053764</v>
      </c>
      <c r="F310" s="5">
        <f>+F311</f>
        <v>456</v>
      </c>
    </row>
    <row r="311" spans="1:6" ht="12.75">
      <c r="A311"/>
      <c r="B311" t="s">
        <v>316</v>
      </c>
      <c r="C311" s="5">
        <v>19375</v>
      </c>
      <c r="D311" s="5">
        <v>1134472826</v>
      </c>
      <c r="E311" s="5">
        <f t="shared" si="7"/>
        <v>4879.453015053764</v>
      </c>
      <c r="F311" s="5">
        <v>456</v>
      </c>
    </row>
    <row r="312" spans="1:6" ht="12.75">
      <c r="A312"/>
      <c r="C312" s="5"/>
      <c r="D312" s="5"/>
      <c r="E312" s="5"/>
      <c r="F312" s="5"/>
    </row>
    <row r="313" spans="1:6" ht="12.75">
      <c r="A313"/>
      <c r="B313" s="2" t="s">
        <v>390</v>
      </c>
      <c r="C313" s="6">
        <f>+C314+C323</f>
        <v>74539</v>
      </c>
      <c r="D313" s="6">
        <f>+D314+D323</f>
        <v>1800341942</v>
      </c>
      <c r="E313" s="6">
        <f t="shared" si="7"/>
        <v>2012.7516490248952</v>
      </c>
      <c r="F313" s="6">
        <f>+F314+F323</f>
        <v>4964</v>
      </c>
    </row>
    <row r="314" spans="1:6" ht="12.75">
      <c r="A314"/>
      <c r="B314" t="s">
        <v>317</v>
      </c>
      <c r="C314" s="5">
        <f>SUM(C315:C322)</f>
        <v>71169</v>
      </c>
      <c r="D314" s="5">
        <f>SUM(D315:D322)</f>
        <v>1643613797</v>
      </c>
      <c r="E314" s="12">
        <f t="shared" si="7"/>
        <v>1924.5432198944297</v>
      </c>
      <c r="F314" s="5">
        <f>SUM(F315:F322)</f>
        <v>4772</v>
      </c>
    </row>
    <row r="315" spans="1:6" ht="12.75">
      <c r="A315" s="3"/>
      <c r="B315" t="s">
        <v>318</v>
      </c>
      <c r="C315" s="12">
        <v>3350</v>
      </c>
      <c r="D315" s="12">
        <v>171618931</v>
      </c>
      <c r="E315" s="12">
        <f t="shared" si="7"/>
        <v>4269.127636815921</v>
      </c>
      <c r="F315" s="12">
        <v>674</v>
      </c>
    </row>
    <row r="316" spans="1:6" ht="12.75">
      <c r="A316"/>
      <c r="B316" t="s">
        <v>319</v>
      </c>
      <c r="C316" s="5">
        <v>436</v>
      </c>
      <c r="D316" s="5">
        <v>23645970</v>
      </c>
      <c r="E316" s="5">
        <f t="shared" si="7"/>
        <v>4519.489678899083</v>
      </c>
      <c r="F316" s="5">
        <v>29</v>
      </c>
    </row>
    <row r="317" spans="1:6" ht="12.75">
      <c r="A317"/>
      <c r="B317" t="s">
        <v>320</v>
      </c>
      <c r="C317" s="5">
        <v>24599</v>
      </c>
      <c r="D317" s="5">
        <v>524072645</v>
      </c>
      <c r="E317" s="5">
        <f t="shared" si="7"/>
        <v>1775.3860082388173</v>
      </c>
      <c r="F317" s="5">
        <v>642</v>
      </c>
    </row>
    <row r="318" spans="1:6" ht="12.75">
      <c r="A318"/>
      <c r="B318" t="s">
        <v>321</v>
      </c>
      <c r="C318" s="5">
        <v>17261</v>
      </c>
      <c r="D318" s="5">
        <v>395483757</v>
      </c>
      <c r="E318" s="5">
        <f t="shared" si="7"/>
        <v>1909.332005677539</v>
      </c>
      <c r="F318" s="5">
        <v>746</v>
      </c>
    </row>
    <row r="319" spans="1:6" ht="12.75">
      <c r="A319" s="3"/>
      <c r="B319" t="s">
        <v>322</v>
      </c>
      <c r="C319" s="12">
        <v>5991</v>
      </c>
      <c r="D319" s="12">
        <v>131744687</v>
      </c>
      <c r="E319" s="12">
        <f t="shared" si="7"/>
        <v>1832.5361236298893</v>
      </c>
      <c r="F319" s="12">
        <v>228</v>
      </c>
    </row>
    <row r="320" spans="1:6" ht="12.75">
      <c r="A320"/>
      <c r="B320" t="s">
        <v>323</v>
      </c>
      <c r="C320" s="5">
        <v>3680</v>
      </c>
      <c r="D320" s="5">
        <v>93370588</v>
      </c>
      <c r="E320" s="5">
        <f t="shared" si="7"/>
        <v>2114.370199275362</v>
      </c>
      <c r="F320" s="5">
        <v>249</v>
      </c>
    </row>
    <row r="321" spans="1:6" ht="12.75">
      <c r="A321"/>
      <c r="B321" t="s">
        <v>324</v>
      </c>
      <c r="C321" s="5">
        <v>14181</v>
      </c>
      <c r="D321" s="5">
        <v>252727487</v>
      </c>
      <c r="E321" s="5">
        <f t="shared" si="7"/>
        <v>1485.1296746820863</v>
      </c>
      <c r="F321" s="5">
        <v>1987</v>
      </c>
    </row>
    <row r="322" spans="1:6" ht="12.75">
      <c r="A322"/>
      <c r="B322" t="s">
        <v>325</v>
      </c>
      <c r="C322" s="5">
        <v>1671</v>
      </c>
      <c r="D322" s="5">
        <v>50949732</v>
      </c>
      <c r="E322" s="5">
        <f t="shared" si="7"/>
        <v>2540.8803111909037</v>
      </c>
      <c r="F322" s="5">
        <v>217</v>
      </c>
    </row>
    <row r="323" spans="1:6" ht="12.75">
      <c r="A323"/>
      <c r="B323" t="s">
        <v>329</v>
      </c>
      <c r="C323" s="5">
        <f>SUM(C324:C326)</f>
        <v>3370</v>
      </c>
      <c r="D323" s="5">
        <f>SUM(D324:D326)</f>
        <v>156728145</v>
      </c>
      <c r="E323" s="5">
        <f t="shared" si="7"/>
        <v>3875.5723293768547</v>
      </c>
      <c r="F323" s="5">
        <f>SUM(F324:F326)</f>
        <v>192</v>
      </c>
    </row>
    <row r="324" spans="1:6" ht="12.75">
      <c r="A324"/>
      <c r="B324" t="s">
        <v>326</v>
      </c>
      <c r="C324" s="5">
        <v>1076</v>
      </c>
      <c r="D324" s="5">
        <v>39819501</v>
      </c>
      <c r="E324" s="5">
        <f t="shared" si="7"/>
        <v>3083.9142657992566</v>
      </c>
      <c r="F324" s="5">
        <v>91</v>
      </c>
    </row>
    <row r="325" spans="1:6" ht="12.75">
      <c r="A325"/>
      <c r="B325" t="s">
        <v>327</v>
      </c>
      <c r="C325" s="5">
        <v>1597</v>
      </c>
      <c r="D325" s="5">
        <v>92824247</v>
      </c>
      <c r="E325" s="5">
        <f t="shared" si="7"/>
        <v>4843.678094343561</v>
      </c>
      <c r="F325" s="5">
        <v>19</v>
      </c>
    </row>
    <row r="326" spans="1:6" ht="12.75">
      <c r="A326"/>
      <c r="B326" t="s">
        <v>328</v>
      </c>
      <c r="C326" s="5">
        <v>697</v>
      </c>
      <c r="D326" s="5">
        <v>24084397</v>
      </c>
      <c r="E326" s="5">
        <f t="shared" si="7"/>
        <v>2879.5309660449548</v>
      </c>
      <c r="F326" s="5">
        <v>82</v>
      </c>
    </row>
    <row r="327" spans="1:6" ht="12.75">
      <c r="A327"/>
      <c r="C327" s="5"/>
      <c r="D327" s="5"/>
      <c r="E327" s="5"/>
      <c r="F327" s="5"/>
    </row>
    <row r="328" spans="1:6" ht="12.75">
      <c r="A328"/>
      <c r="B328" s="2" t="s">
        <v>391</v>
      </c>
      <c r="C328" s="6">
        <f>+C329</f>
        <v>30229</v>
      </c>
      <c r="D328" s="6">
        <f>+D329</f>
        <v>767459469</v>
      </c>
      <c r="E328" s="6">
        <f aca="true" t="shared" si="8" ref="E328:E392">(D328/C328)/12</f>
        <v>2115.6821512454926</v>
      </c>
      <c r="F328" s="6">
        <f>+F329</f>
        <v>970</v>
      </c>
    </row>
    <row r="329" spans="1:6" ht="12.75">
      <c r="A329"/>
      <c r="B329" t="s">
        <v>330</v>
      </c>
      <c r="C329" s="12">
        <f>SUM(C330:C336)</f>
        <v>30229</v>
      </c>
      <c r="D329" s="12">
        <f>SUM(D330:D336)</f>
        <v>767459469</v>
      </c>
      <c r="E329" s="12">
        <f t="shared" si="8"/>
        <v>2115.6821512454926</v>
      </c>
      <c r="F329" s="12">
        <f>SUM(F330:F336)</f>
        <v>970</v>
      </c>
    </row>
    <row r="330" spans="1:6" ht="12.75">
      <c r="A330"/>
      <c r="B330" t="s">
        <v>331</v>
      </c>
      <c r="C330" s="5">
        <v>5036</v>
      </c>
      <c r="D330" s="5">
        <v>121998668</v>
      </c>
      <c r="E330" s="5">
        <f t="shared" si="8"/>
        <v>2018.7759465184008</v>
      </c>
      <c r="F330" s="5">
        <v>129</v>
      </c>
    </row>
    <row r="331" spans="1:6" ht="12.75">
      <c r="A331"/>
      <c r="B331" t="s">
        <v>332</v>
      </c>
      <c r="C331" s="5">
        <v>689</v>
      </c>
      <c r="D331" s="5">
        <v>20251815</v>
      </c>
      <c r="E331" s="5">
        <f t="shared" si="8"/>
        <v>2449.4212626995645</v>
      </c>
      <c r="F331" s="5">
        <v>13</v>
      </c>
    </row>
    <row r="332" spans="1:6" ht="12.75">
      <c r="A332"/>
      <c r="B332" t="s">
        <v>333</v>
      </c>
      <c r="C332" s="5">
        <v>17769</v>
      </c>
      <c r="D332" s="5">
        <v>405251031</v>
      </c>
      <c r="E332" s="5">
        <f t="shared" si="8"/>
        <v>1900.5526056615454</v>
      </c>
      <c r="F332" s="5">
        <v>39</v>
      </c>
    </row>
    <row r="333" spans="1:6" ht="12.75">
      <c r="A333"/>
      <c r="B333" t="s">
        <v>334</v>
      </c>
      <c r="C333" s="5">
        <v>1955</v>
      </c>
      <c r="D333" s="5">
        <v>88179333</v>
      </c>
      <c r="E333" s="5">
        <f t="shared" si="8"/>
        <v>3758.709846547315</v>
      </c>
      <c r="F333" s="5">
        <v>128</v>
      </c>
    </row>
    <row r="334" spans="1:6" ht="12.75">
      <c r="A334" s="3"/>
      <c r="B334" t="s">
        <v>335</v>
      </c>
      <c r="C334" s="12">
        <v>1190</v>
      </c>
      <c r="D334" s="12">
        <v>32529145</v>
      </c>
      <c r="E334" s="12">
        <f t="shared" si="8"/>
        <v>2277.951330532213</v>
      </c>
      <c r="F334" s="12">
        <v>117</v>
      </c>
    </row>
    <row r="335" spans="1:6" ht="12.75">
      <c r="A335"/>
      <c r="B335" t="s">
        <v>336</v>
      </c>
      <c r="C335" s="5">
        <v>3121</v>
      </c>
      <c r="D335" s="5">
        <v>84780858</v>
      </c>
      <c r="E335" s="5">
        <f t="shared" si="8"/>
        <v>2263.720442165972</v>
      </c>
      <c r="F335" s="5">
        <v>431</v>
      </c>
    </row>
    <row r="336" spans="1:6" ht="12.75">
      <c r="A336"/>
      <c r="B336" t="s">
        <v>337</v>
      </c>
      <c r="C336" s="5">
        <v>469</v>
      </c>
      <c r="D336" s="5">
        <v>14468619</v>
      </c>
      <c r="E336" s="5">
        <f t="shared" si="8"/>
        <v>2570.8278251599145</v>
      </c>
      <c r="F336" s="5">
        <v>113</v>
      </c>
    </row>
    <row r="337" spans="1:6" ht="12.75">
      <c r="A337"/>
      <c r="C337" s="5"/>
      <c r="D337" s="5"/>
      <c r="E337" s="5"/>
      <c r="F337" s="5"/>
    </row>
    <row r="338" spans="1:6" ht="12.75">
      <c r="A338"/>
      <c r="B338" s="2" t="s">
        <v>392</v>
      </c>
      <c r="C338" s="6">
        <f>+C339+C347+C351+C356</f>
        <v>104181</v>
      </c>
      <c r="D338" s="6">
        <f>+D339+D347+D351+D356</f>
        <v>3539516183</v>
      </c>
      <c r="E338" s="6">
        <f t="shared" si="8"/>
        <v>2831.223370064279</v>
      </c>
      <c r="F338" s="6">
        <f>+F339+F347+F351+F356</f>
        <v>6168</v>
      </c>
    </row>
    <row r="339" spans="1:6" ht="12.75">
      <c r="A339"/>
      <c r="B339" t="s">
        <v>338</v>
      </c>
      <c r="C339" s="5">
        <f>SUM(C340:C346)</f>
        <v>41347</v>
      </c>
      <c r="D339" s="5">
        <f>SUM(D340:D346)</f>
        <v>1761251171</v>
      </c>
      <c r="E339" s="5">
        <f t="shared" si="8"/>
        <v>3549.7359159471466</v>
      </c>
      <c r="F339" s="5">
        <f>SUM(F340:F346)</f>
        <v>4678</v>
      </c>
    </row>
    <row r="340" spans="1:6" ht="12.75">
      <c r="A340"/>
      <c r="B340" t="s">
        <v>339</v>
      </c>
      <c r="C340" s="5">
        <v>16559</v>
      </c>
      <c r="D340" s="5">
        <v>1003548799</v>
      </c>
      <c r="E340" s="5">
        <f t="shared" si="8"/>
        <v>5050.369381202569</v>
      </c>
      <c r="F340" s="5">
        <v>1652</v>
      </c>
    </row>
    <row r="341" spans="1:6" ht="12.75">
      <c r="A341"/>
      <c r="B341" t="s">
        <v>340</v>
      </c>
      <c r="C341" s="5">
        <v>9431</v>
      </c>
      <c r="D341" s="5">
        <v>273012776</v>
      </c>
      <c r="E341" s="5">
        <f t="shared" si="8"/>
        <v>2412.370338953098</v>
      </c>
      <c r="F341" s="5">
        <v>1426</v>
      </c>
    </row>
    <row r="342" spans="1:6" ht="12.75">
      <c r="A342"/>
      <c r="B342" t="s">
        <v>341</v>
      </c>
      <c r="C342" s="5">
        <v>4961</v>
      </c>
      <c r="D342" s="5">
        <v>124365132</v>
      </c>
      <c r="E342" s="5">
        <f t="shared" si="8"/>
        <v>2089.046764765168</v>
      </c>
      <c r="F342" s="5">
        <v>1158</v>
      </c>
    </row>
    <row r="343" spans="1:6" ht="12.75">
      <c r="A343"/>
      <c r="B343" t="s">
        <v>342</v>
      </c>
      <c r="C343" s="5">
        <v>2189</v>
      </c>
      <c r="D343" s="5">
        <v>90733400</v>
      </c>
      <c r="E343" s="12">
        <f t="shared" si="8"/>
        <v>3454.141921729861</v>
      </c>
      <c r="F343" s="5">
        <v>130</v>
      </c>
    </row>
    <row r="344" spans="1:6" ht="12.75">
      <c r="A344" s="3"/>
      <c r="B344" t="s">
        <v>343</v>
      </c>
      <c r="C344" s="12">
        <v>2621</v>
      </c>
      <c r="D344" s="12">
        <v>106439692</v>
      </c>
      <c r="E344" s="12">
        <f t="shared" si="8"/>
        <v>3384.1947093984486</v>
      </c>
      <c r="F344" s="12">
        <v>89</v>
      </c>
    </row>
    <row r="345" spans="1:6" ht="12.75">
      <c r="A345"/>
      <c r="B345" t="s">
        <v>344</v>
      </c>
      <c r="C345" s="5">
        <v>4564</v>
      </c>
      <c r="D345" s="5">
        <v>132649515</v>
      </c>
      <c r="E345" s="5">
        <f t="shared" si="8"/>
        <v>2422.0259092900965</v>
      </c>
      <c r="F345" s="5">
        <v>164</v>
      </c>
    </row>
    <row r="346" spans="1:6" ht="12.75">
      <c r="A346"/>
      <c r="B346" t="s">
        <v>345</v>
      </c>
      <c r="C346" s="5">
        <v>1022</v>
      </c>
      <c r="D346" s="5">
        <v>30501857</v>
      </c>
      <c r="E346" s="5">
        <f t="shared" si="8"/>
        <v>2487.105104370515</v>
      </c>
      <c r="F346" s="5">
        <v>59</v>
      </c>
    </row>
    <row r="347" spans="1:6" ht="12.75">
      <c r="A347"/>
      <c r="B347" t="s">
        <v>346</v>
      </c>
      <c r="C347" s="5">
        <f>SUM(C348:C350)</f>
        <v>28662</v>
      </c>
      <c r="D347" s="5">
        <f>SUM(D348:D350)</f>
        <v>1094940174</v>
      </c>
      <c r="E347" s="5">
        <f t="shared" si="8"/>
        <v>3183.483863652222</v>
      </c>
      <c r="F347" s="5">
        <f>SUM(F348:F350)</f>
        <v>61</v>
      </c>
    </row>
    <row r="348" spans="1:6" ht="12.75">
      <c r="A348"/>
      <c r="B348" t="s">
        <v>347</v>
      </c>
      <c r="C348" s="5">
        <v>24961</v>
      </c>
      <c r="D348" s="5">
        <v>954279937</v>
      </c>
      <c r="E348" s="5">
        <f t="shared" si="8"/>
        <v>3185.9031322195956</v>
      </c>
      <c r="F348" s="5">
        <v>49</v>
      </c>
    </row>
    <row r="349" spans="1:6" ht="12.75">
      <c r="A349"/>
      <c r="B349" t="s">
        <v>0</v>
      </c>
      <c r="C349" s="5">
        <v>554</v>
      </c>
      <c r="D349" s="5">
        <v>16248731</v>
      </c>
      <c r="E349" s="5">
        <f t="shared" si="8"/>
        <v>2444.1532791817085</v>
      </c>
      <c r="F349" s="5">
        <v>8</v>
      </c>
    </row>
    <row r="350" spans="1:6" ht="12.75">
      <c r="A350"/>
      <c r="B350" t="s">
        <v>1</v>
      </c>
      <c r="C350" s="5">
        <v>3147</v>
      </c>
      <c r="D350" s="5">
        <v>124411506</v>
      </c>
      <c r="E350" s="5">
        <f t="shared" si="8"/>
        <v>3294.447251350493</v>
      </c>
      <c r="F350" s="5">
        <v>4</v>
      </c>
    </row>
    <row r="351" spans="1:6" ht="12.75">
      <c r="A351"/>
      <c r="B351" t="s">
        <v>2</v>
      </c>
      <c r="C351" s="5">
        <f>SUM(C352:C355)</f>
        <v>19380</v>
      </c>
      <c r="D351" s="5">
        <f>SUM(D352:D355)</f>
        <v>410919378</v>
      </c>
      <c r="E351" s="5">
        <f t="shared" si="8"/>
        <v>1766.9391898864808</v>
      </c>
      <c r="F351" s="5">
        <f>SUM(F352:F355)</f>
        <v>492</v>
      </c>
    </row>
    <row r="352" spans="1:6" ht="12.75">
      <c r="A352"/>
      <c r="B352" t="s">
        <v>3</v>
      </c>
      <c r="C352" s="5">
        <v>8770</v>
      </c>
      <c r="D352" s="5">
        <v>207362267</v>
      </c>
      <c r="E352" s="5">
        <f t="shared" si="8"/>
        <v>1970.375019004181</v>
      </c>
      <c r="F352" s="5">
        <v>123</v>
      </c>
    </row>
    <row r="353" spans="1:6" ht="12.75">
      <c r="A353"/>
      <c r="B353" t="s">
        <v>4</v>
      </c>
      <c r="C353" s="5">
        <v>5503</v>
      </c>
      <c r="D353" s="5">
        <v>114201681</v>
      </c>
      <c r="E353" s="5">
        <f t="shared" si="8"/>
        <v>1729.3851989823734</v>
      </c>
      <c r="F353" s="5">
        <v>219</v>
      </c>
    </row>
    <row r="354" spans="1:6" ht="12.75">
      <c r="A354"/>
      <c r="B354" t="s">
        <v>5</v>
      </c>
      <c r="C354" s="5">
        <v>3454</v>
      </c>
      <c r="D354" s="5">
        <v>50858031</v>
      </c>
      <c r="E354" s="5">
        <f t="shared" si="8"/>
        <v>1227.0322090330053</v>
      </c>
      <c r="F354" s="5">
        <v>108</v>
      </c>
    </row>
    <row r="355" spans="1:6" ht="12.75">
      <c r="A355"/>
      <c r="B355" t="s">
        <v>6</v>
      </c>
      <c r="C355" s="5">
        <v>1653</v>
      </c>
      <c r="D355" s="5">
        <v>38497399</v>
      </c>
      <c r="E355" s="5">
        <f t="shared" si="8"/>
        <v>1940.7843819318412</v>
      </c>
      <c r="F355" s="5">
        <v>42</v>
      </c>
    </row>
    <row r="356" spans="1:6" ht="12.75">
      <c r="A356"/>
      <c r="B356" t="s">
        <v>7</v>
      </c>
      <c r="C356" s="5">
        <f>SUM(C357:C360)</f>
        <v>14792</v>
      </c>
      <c r="D356" s="5">
        <f>SUM(D357:D360)</f>
        <v>272405460</v>
      </c>
      <c r="E356" s="5">
        <f t="shared" si="8"/>
        <v>1534.6440643591131</v>
      </c>
      <c r="F356" s="5">
        <f>SUM(F357:F360)</f>
        <v>937</v>
      </c>
    </row>
    <row r="357" spans="1:6" ht="12.75">
      <c r="A357"/>
      <c r="B357" t="s">
        <v>8</v>
      </c>
      <c r="C357" s="5">
        <v>6791</v>
      </c>
      <c r="D357" s="5">
        <v>158933593</v>
      </c>
      <c r="E357" s="5">
        <f t="shared" si="8"/>
        <v>1950.2968757669466</v>
      </c>
      <c r="F357" s="5">
        <v>408</v>
      </c>
    </row>
    <row r="358" spans="1:6" ht="12.75">
      <c r="A358"/>
      <c r="B358" t="s">
        <v>9</v>
      </c>
      <c r="C358" s="5">
        <v>916</v>
      </c>
      <c r="D358" s="5">
        <v>21296645</v>
      </c>
      <c r="E358" s="5">
        <f t="shared" si="8"/>
        <v>1937.4677037845706</v>
      </c>
      <c r="F358" s="5">
        <v>79</v>
      </c>
    </row>
    <row r="359" spans="1:6" ht="12.75">
      <c r="A359"/>
      <c r="B359" t="s">
        <v>10</v>
      </c>
      <c r="C359" s="5">
        <v>3044</v>
      </c>
      <c r="D359" s="5">
        <v>39534964</v>
      </c>
      <c r="E359" s="5">
        <f t="shared" si="8"/>
        <v>1082.3194261936048</v>
      </c>
      <c r="F359" s="5">
        <v>60</v>
      </c>
    </row>
    <row r="360" spans="1:6" ht="12.75">
      <c r="A360"/>
      <c r="B360" t="s">
        <v>11</v>
      </c>
      <c r="C360" s="5">
        <v>4041</v>
      </c>
      <c r="D360" s="5">
        <v>52640258</v>
      </c>
      <c r="E360" s="5">
        <f t="shared" si="8"/>
        <v>1085.5452033325084</v>
      </c>
      <c r="F360" s="5">
        <v>390</v>
      </c>
    </row>
    <row r="361" spans="1:6" ht="12.75">
      <c r="A361"/>
      <c r="C361" s="5"/>
      <c r="D361" s="5"/>
      <c r="E361" s="5"/>
      <c r="F361" s="5"/>
    </row>
    <row r="362" spans="1:6" ht="12.75">
      <c r="A362"/>
      <c r="B362" s="2" t="s">
        <v>393</v>
      </c>
      <c r="C362" s="6">
        <f>+C363+C369+C371</f>
        <v>17332</v>
      </c>
      <c r="D362" s="6">
        <f>+D363+D369+D371</f>
        <v>351794372</v>
      </c>
      <c r="E362" s="6">
        <f t="shared" si="8"/>
        <v>1691.4492076313563</v>
      </c>
      <c r="F362" s="6">
        <f>+F363+F369+F371</f>
        <v>928</v>
      </c>
    </row>
    <row r="363" spans="1:6" ht="12.75">
      <c r="A363"/>
      <c r="B363" t="s">
        <v>73</v>
      </c>
      <c r="C363" s="5">
        <f>SUM(C364:C368)</f>
        <v>3585</v>
      </c>
      <c r="D363" s="5">
        <f>SUM(D364:D368)</f>
        <v>137672455</v>
      </c>
      <c r="E363" s="5">
        <f t="shared" si="8"/>
        <v>3200.1965364946536</v>
      </c>
      <c r="F363" s="5">
        <f>SUM(F364:F368)</f>
        <v>353</v>
      </c>
    </row>
    <row r="364" spans="1:6" ht="12.75">
      <c r="A364"/>
      <c r="B364" t="s">
        <v>12</v>
      </c>
      <c r="C364" s="5">
        <v>876</v>
      </c>
      <c r="D364" s="5">
        <v>19145202</v>
      </c>
      <c r="E364" s="5">
        <f t="shared" si="8"/>
        <v>1821.271118721461</v>
      </c>
      <c r="F364" s="5">
        <v>67</v>
      </c>
    </row>
    <row r="365" spans="1:6" ht="12.75">
      <c r="A365"/>
      <c r="B365" t="s">
        <v>13</v>
      </c>
      <c r="C365" s="5">
        <v>760</v>
      </c>
      <c r="D365" s="5">
        <v>80754458</v>
      </c>
      <c r="E365" s="5">
        <f t="shared" si="8"/>
        <v>8854.65548245614</v>
      </c>
      <c r="F365" s="5">
        <v>51</v>
      </c>
    </row>
    <row r="366" spans="1:6" ht="12.75">
      <c r="A366"/>
      <c r="B366" t="s">
        <v>14</v>
      </c>
      <c r="C366" s="5">
        <v>1486</v>
      </c>
      <c r="D366" s="5">
        <v>19612666</v>
      </c>
      <c r="E366" s="5">
        <f t="shared" si="8"/>
        <v>1099.8578959174517</v>
      </c>
      <c r="F366" s="5">
        <v>57</v>
      </c>
    </row>
    <row r="367" spans="1:6" ht="12.75">
      <c r="A367"/>
      <c r="B367" t="s">
        <v>15</v>
      </c>
      <c r="C367" s="5">
        <v>100</v>
      </c>
      <c r="D367" s="5">
        <v>5505431</v>
      </c>
      <c r="E367" s="5">
        <f t="shared" si="8"/>
        <v>4587.859166666666</v>
      </c>
      <c r="F367" s="5">
        <v>18</v>
      </c>
    </row>
    <row r="368" spans="1:6" ht="12.75">
      <c r="A368" s="3"/>
      <c r="B368" t="s">
        <v>16</v>
      </c>
      <c r="C368" s="12">
        <v>363</v>
      </c>
      <c r="D368" s="12">
        <v>12654698</v>
      </c>
      <c r="E368" s="12">
        <f t="shared" si="8"/>
        <v>2905.1189164370985</v>
      </c>
      <c r="F368" s="12">
        <v>160</v>
      </c>
    </row>
    <row r="369" spans="1:6" ht="12.75">
      <c r="A369"/>
      <c r="B369" t="s">
        <v>17</v>
      </c>
      <c r="C369" s="5">
        <f>+C370</f>
        <v>784</v>
      </c>
      <c r="D369" s="5">
        <f>+D370</f>
        <v>16149758</v>
      </c>
      <c r="E369" s="5">
        <f t="shared" si="8"/>
        <v>1716.5984268707482</v>
      </c>
      <c r="F369" s="5">
        <f>+F370</f>
        <v>32</v>
      </c>
    </row>
    <row r="370" spans="1:6" ht="12.75">
      <c r="A370"/>
      <c r="B370" t="s">
        <v>409</v>
      </c>
      <c r="C370" s="5">
        <v>784</v>
      </c>
      <c r="D370" s="5">
        <v>16149758</v>
      </c>
      <c r="E370" s="5">
        <f t="shared" si="8"/>
        <v>1716.5984268707482</v>
      </c>
      <c r="F370" s="5">
        <v>32</v>
      </c>
    </row>
    <row r="371" spans="1:6" ht="12.75">
      <c r="A371"/>
      <c r="B371" t="s">
        <v>74</v>
      </c>
      <c r="C371" s="5">
        <f>SUM(C372:C374)</f>
        <v>12963</v>
      </c>
      <c r="D371" s="5">
        <f>SUM(D372:D374)</f>
        <v>197972159</v>
      </c>
      <c r="E371" s="5">
        <f t="shared" si="8"/>
        <v>1272.6745287870606</v>
      </c>
      <c r="F371" s="5">
        <f>SUM(F372:F374)</f>
        <v>543</v>
      </c>
    </row>
    <row r="372" spans="1:6" ht="12.75">
      <c r="A372"/>
      <c r="B372" t="s">
        <v>18</v>
      </c>
      <c r="C372" s="5">
        <v>1336</v>
      </c>
      <c r="D372" s="5">
        <v>15126547</v>
      </c>
      <c r="E372" s="5">
        <f t="shared" si="8"/>
        <v>943.5221432135728</v>
      </c>
      <c r="F372" s="5">
        <v>25</v>
      </c>
    </row>
    <row r="373" spans="1:6" ht="12.75">
      <c r="A373"/>
      <c r="B373" t="s">
        <v>425</v>
      </c>
      <c r="C373" s="5">
        <v>16</v>
      </c>
      <c r="D373" s="5">
        <v>634752</v>
      </c>
      <c r="E373" s="5">
        <f t="shared" si="8"/>
        <v>3306</v>
      </c>
      <c r="F373" s="5">
        <v>3</v>
      </c>
    </row>
    <row r="374" spans="1:6" ht="12.75">
      <c r="A374"/>
      <c r="B374" t="s">
        <v>426</v>
      </c>
      <c r="C374" s="5">
        <v>11611</v>
      </c>
      <c r="D374" s="5">
        <v>182210860</v>
      </c>
      <c r="E374" s="5">
        <f t="shared" si="8"/>
        <v>1307.7459592914765</v>
      </c>
      <c r="F374" s="5">
        <v>515</v>
      </c>
    </row>
    <row r="375" spans="1:6" ht="12.75">
      <c r="A375"/>
      <c r="C375" s="5"/>
      <c r="D375" s="5"/>
      <c r="E375" s="5"/>
      <c r="F375" s="5"/>
    </row>
    <row r="376" spans="1:6" ht="12.75">
      <c r="A376"/>
      <c r="B376" s="2" t="s">
        <v>394</v>
      </c>
      <c r="C376" s="6">
        <f>+C377+C381</f>
        <v>91145</v>
      </c>
      <c r="D376" s="6">
        <f>+D377+D381</f>
        <v>1202664884</v>
      </c>
      <c r="E376" s="6">
        <f t="shared" si="8"/>
        <v>1099.5893759028654</v>
      </c>
      <c r="F376" s="6">
        <f>+F377+F381</f>
        <v>4776</v>
      </c>
    </row>
    <row r="377" spans="1:6" ht="12.75">
      <c r="A377"/>
      <c r="B377" t="s">
        <v>19</v>
      </c>
      <c r="C377" s="5">
        <f>SUM(C378:C380)</f>
        <v>17524</v>
      </c>
      <c r="D377" s="5">
        <f>SUM(D378:D380)</f>
        <v>324496541</v>
      </c>
      <c r="E377" s="5">
        <f t="shared" si="8"/>
        <v>1543.1053650232063</v>
      </c>
      <c r="F377" s="5">
        <f>SUM(F378:F380)</f>
        <v>703</v>
      </c>
    </row>
    <row r="378" spans="1:6" ht="12.75">
      <c r="A378"/>
      <c r="B378" t="s">
        <v>20</v>
      </c>
      <c r="C378" s="5">
        <v>16930</v>
      </c>
      <c r="D378" s="5">
        <v>315078761</v>
      </c>
      <c r="E378" s="5">
        <f t="shared" si="8"/>
        <v>1550.8897469974406</v>
      </c>
      <c r="F378" s="5">
        <v>622</v>
      </c>
    </row>
    <row r="379" spans="1:6" ht="12.75">
      <c r="A379"/>
      <c r="B379" t="s">
        <v>21</v>
      </c>
      <c r="C379" s="5">
        <v>511</v>
      </c>
      <c r="D379" s="5">
        <v>7786290</v>
      </c>
      <c r="E379" s="5">
        <f t="shared" si="8"/>
        <v>1269.779843444227</v>
      </c>
      <c r="F379" s="5">
        <v>66</v>
      </c>
    </row>
    <row r="380" spans="1:6" ht="12.75">
      <c r="A380"/>
      <c r="B380" t="s">
        <v>22</v>
      </c>
      <c r="C380" s="5">
        <v>83</v>
      </c>
      <c r="D380" s="5">
        <v>1631490</v>
      </c>
      <c r="E380" s="5">
        <f t="shared" si="8"/>
        <v>1638.0421686746988</v>
      </c>
      <c r="F380" s="5">
        <v>15</v>
      </c>
    </row>
    <row r="381" spans="1:6" ht="12.75">
      <c r="A381"/>
      <c r="B381" t="s">
        <v>23</v>
      </c>
      <c r="C381" s="5">
        <f>SUM(C382:C385)</f>
        <v>73621</v>
      </c>
      <c r="D381" s="5">
        <f>SUM(D382:D385)</f>
        <v>878168343</v>
      </c>
      <c r="E381" s="12">
        <f t="shared" si="8"/>
        <v>994.0193049537496</v>
      </c>
      <c r="F381" s="5">
        <f>SUM(F382:F385)</f>
        <v>4073</v>
      </c>
    </row>
    <row r="382" spans="1:6" ht="12.75">
      <c r="A382" s="3"/>
      <c r="B382" t="s">
        <v>24</v>
      </c>
      <c r="C382" s="12">
        <v>31655</v>
      </c>
      <c r="D382" s="12">
        <v>414157758</v>
      </c>
      <c r="E382" s="12">
        <f t="shared" si="8"/>
        <v>1090.2905228241984</v>
      </c>
      <c r="F382" s="12">
        <v>1325</v>
      </c>
    </row>
    <row r="383" spans="1:6" ht="12.75">
      <c r="A383"/>
      <c r="B383" t="s">
        <v>25</v>
      </c>
      <c r="C383" s="5">
        <v>36701</v>
      </c>
      <c r="D383" s="5">
        <v>392217746</v>
      </c>
      <c r="E383" s="5">
        <f t="shared" si="8"/>
        <v>890.5700707519322</v>
      </c>
      <c r="F383" s="5">
        <v>2287</v>
      </c>
    </row>
    <row r="384" spans="1:6" ht="12.75">
      <c r="A384"/>
      <c r="B384" t="s">
        <v>26</v>
      </c>
      <c r="C384" s="5">
        <v>2458</v>
      </c>
      <c r="D384" s="5">
        <v>42556296</v>
      </c>
      <c r="E384" s="5">
        <f t="shared" si="8"/>
        <v>1442.7819365337673</v>
      </c>
      <c r="F384" s="5">
        <v>164</v>
      </c>
    </row>
    <row r="385" spans="1:6" ht="12.75">
      <c r="A385"/>
      <c r="B385" t="s">
        <v>27</v>
      </c>
      <c r="C385" s="5">
        <v>2807</v>
      </c>
      <c r="D385" s="5">
        <v>29236543</v>
      </c>
      <c r="E385" s="5">
        <f t="shared" si="8"/>
        <v>867.9652950955943</v>
      </c>
      <c r="F385" s="5">
        <v>297</v>
      </c>
    </row>
    <row r="386" spans="1:6" ht="12.75">
      <c r="A386"/>
      <c r="C386" s="5"/>
      <c r="D386" s="5"/>
      <c r="E386" s="5"/>
      <c r="F386" s="5"/>
    </row>
    <row r="387" spans="1:6" ht="12.75">
      <c r="A387"/>
      <c r="B387" s="2" t="s">
        <v>395</v>
      </c>
      <c r="C387" s="6">
        <f>+C388+C393+C398+C404</f>
        <v>34651</v>
      </c>
      <c r="D387" s="6">
        <f>+D388+D393+D398+D404</f>
        <v>885793097</v>
      </c>
      <c r="E387" s="6">
        <f t="shared" si="8"/>
        <v>2130.2730488778584</v>
      </c>
      <c r="F387" s="6">
        <f>+F388+F393+F398+F404</f>
        <v>4914</v>
      </c>
    </row>
    <row r="388" spans="1:6" ht="12.75">
      <c r="A388"/>
      <c r="B388" t="s">
        <v>28</v>
      </c>
      <c r="C388" s="5">
        <f>SUM(C389:C392)</f>
        <v>13189</v>
      </c>
      <c r="D388" s="5">
        <f>SUM(D389:D392)</f>
        <v>415228275</v>
      </c>
      <c r="E388" s="5">
        <f t="shared" si="8"/>
        <v>2623.5769391159297</v>
      </c>
      <c r="F388" s="5">
        <f>SUM(F389:F392)</f>
        <v>2443</v>
      </c>
    </row>
    <row r="389" spans="1:6" ht="12.75">
      <c r="A389"/>
      <c r="B389" t="s">
        <v>29</v>
      </c>
      <c r="C389" s="5">
        <v>9243</v>
      </c>
      <c r="D389" s="5">
        <v>242090363</v>
      </c>
      <c r="E389" s="5">
        <f t="shared" si="8"/>
        <v>2182.6459933643478</v>
      </c>
      <c r="F389" s="5">
        <v>1771</v>
      </c>
    </row>
    <row r="390" spans="1:6" ht="12.75">
      <c r="A390"/>
      <c r="B390" t="s">
        <v>30</v>
      </c>
      <c r="C390" s="5">
        <v>851</v>
      </c>
      <c r="D390" s="5">
        <v>37988733</v>
      </c>
      <c r="E390" s="5">
        <f t="shared" si="8"/>
        <v>3720.0091069330197</v>
      </c>
      <c r="F390" s="5">
        <v>188</v>
      </c>
    </row>
    <row r="391" spans="1:6" ht="12.75">
      <c r="A391"/>
      <c r="B391" t="s">
        <v>31</v>
      </c>
      <c r="C391" s="5">
        <v>2550</v>
      </c>
      <c r="D391" s="5">
        <v>121834935</v>
      </c>
      <c r="E391" s="5">
        <f t="shared" si="8"/>
        <v>3981.5338235294116</v>
      </c>
      <c r="F391" s="5">
        <v>302</v>
      </c>
    </row>
    <row r="392" spans="1:6" ht="12.75">
      <c r="A392"/>
      <c r="B392" t="s">
        <v>32</v>
      </c>
      <c r="C392" s="5">
        <v>545</v>
      </c>
      <c r="D392" s="5">
        <v>13314244</v>
      </c>
      <c r="E392" s="5">
        <f t="shared" si="8"/>
        <v>2035.817125382263</v>
      </c>
      <c r="F392" s="5">
        <v>182</v>
      </c>
    </row>
    <row r="393" spans="1:6" ht="12.75">
      <c r="A393" s="3"/>
      <c r="B393" t="s">
        <v>33</v>
      </c>
      <c r="C393" s="12">
        <f>SUM(C394:C397)</f>
        <v>10004</v>
      </c>
      <c r="D393" s="12">
        <f>SUM(D394:D397)</f>
        <v>176132726</v>
      </c>
      <c r="E393" s="12">
        <f aca="true" t="shared" si="9" ref="E393:E456">(D393/C393)/12</f>
        <v>1467.1858423297347</v>
      </c>
      <c r="F393" s="12">
        <f>SUM(F394:F397)</f>
        <v>1459</v>
      </c>
    </row>
    <row r="394" spans="1:6" ht="12.75">
      <c r="A394"/>
      <c r="B394" t="s">
        <v>34</v>
      </c>
      <c r="C394" s="5">
        <v>4670</v>
      </c>
      <c r="D394" s="5">
        <v>61465768</v>
      </c>
      <c r="E394" s="5">
        <f t="shared" si="9"/>
        <v>1096.819557458958</v>
      </c>
      <c r="F394" s="5">
        <v>839</v>
      </c>
    </row>
    <row r="395" spans="1:6" ht="12.75">
      <c r="A395"/>
      <c r="B395" t="s">
        <v>35</v>
      </c>
      <c r="C395" s="5">
        <v>716</v>
      </c>
      <c r="D395" s="5">
        <v>23166816</v>
      </c>
      <c r="E395" s="5">
        <f t="shared" si="9"/>
        <v>2696.3240223463686</v>
      </c>
      <c r="F395" s="5">
        <v>84</v>
      </c>
    </row>
    <row r="396" spans="1:6" ht="12.75">
      <c r="A396"/>
      <c r="B396" t="s">
        <v>36</v>
      </c>
      <c r="C396" s="5">
        <v>2598</v>
      </c>
      <c r="D396" s="5">
        <v>48616105</v>
      </c>
      <c r="E396" s="5">
        <f t="shared" si="9"/>
        <v>1559.4080382345394</v>
      </c>
      <c r="F396" s="5">
        <v>240</v>
      </c>
    </row>
    <row r="397" spans="1:6" ht="12.75">
      <c r="A397"/>
      <c r="B397" t="s">
        <v>37</v>
      </c>
      <c r="C397" s="5">
        <v>2020</v>
      </c>
      <c r="D397" s="5">
        <v>42884037</v>
      </c>
      <c r="E397" s="5">
        <f t="shared" si="9"/>
        <v>1769.1434405940593</v>
      </c>
      <c r="F397" s="5">
        <v>296</v>
      </c>
    </row>
    <row r="398" spans="1:6" ht="12.75">
      <c r="A398"/>
      <c r="B398" t="s">
        <v>38</v>
      </c>
      <c r="C398" s="5">
        <f>SUM(C399:C403)</f>
        <v>11193</v>
      </c>
      <c r="D398" s="5">
        <f>SUM(D399:D403)</f>
        <v>284760699</v>
      </c>
      <c r="E398" s="5">
        <f t="shared" si="9"/>
        <v>2120.0802510497633</v>
      </c>
      <c r="F398" s="5">
        <f>SUM(F399:F403)</f>
        <v>817</v>
      </c>
    </row>
    <row r="399" spans="1:6" ht="12.75">
      <c r="A399"/>
      <c r="B399" t="s">
        <v>39</v>
      </c>
      <c r="C399" s="5">
        <v>7496</v>
      </c>
      <c r="D399" s="5">
        <v>177254765</v>
      </c>
      <c r="E399" s="5">
        <f t="shared" si="9"/>
        <v>1970.5483480078265</v>
      </c>
      <c r="F399" s="5">
        <v>229</v>
      </c>
    </row>
    <row r="400" spans="1:6" ht="12.75">
      <c r="A400"/>
      <c r="B400" t="s">
        <v>40</v>
      </c>
      <c r="C400" s="5">
        <v>497</v>
      </c>
      <c r="D400" s="5">
        <v>17936193</v>
      </c>
      <c r="E400" s="5">
        <f t="shared" si="9"/>
        <v>3007.4099597585514</v>
      </c>
      <c r="F400" s="5">
        <v>47</v>
      </c>
    </row>
    <row r="401" spans="1:6" ht="12.75">
      <c r="A401"/>
      <c r="B401" t="s">
        <v>41</v>
      </c>
      <c r="C401" s="5">
        <v>307</v>
      </c>
      <c r="D401" s="5">
        <v>9700249</v>
      </c>
      <c r="E401" s="5">
        <f t="shared" si="9"/>
        <v>2633.0751900108576</v>
      </c>
      <c r="F401" s="5">
        <v>65</v>
      </c>
    </row>
    <row r="402" spans="1:6" ht="12.75">
      <c r="A402"/>
      <c r="B402" t="s">
        <v>42</v>
      </c>
      <c r="C402" s="5">
        <v>978</v>
      </c>
      <c r="D402" s="5">
        <v>18828700</v>
      </c>
      <c r="E402" s="5">
        <f t="shared" si="9"/>
        <v>1604.354124062713</v>
      </c>
      <c r="F402" s="5">
        <v>113</v>
      </c>
    </row>
    <row r="403" spans="1:6" ht="12.75">
      <c r="A403"/>
      <c r="B403" t="s">
        <v>43</v>
      </c>
      <c r="C403" s="5">
        <v>1915</v>
      </c>
      <c r="D403" s="5">
        <v>61040792</v>
      </c>
      <c r="E403" s="5">
        <f t="shared" si="9"/>
        <v>2656.2572671888597</v>
      </c>
      <c r="F403" s="5">
        <v>363</v>
      </c>
    </row>
    <row r="404" spans="1:6" ht="12.75">
      <c r="A404"/>
      <c r="B404" t="s">
        <v>417</v>
      </c>
      <c r="C404" s="5">
        <v>265</v>
      </c>
      <c r="D404" s="5">
        <v>9671397</v>
      </c>
      <c r="E404" s="5">
        <f t="shared" si="9"/>
        <v>3041.3198113207545</v>
      </c>
      <c r="F404" s="5">
        <v>195</v>
      </c>
    </row>
    <row r="405" spans="1:6" ht="12.75">
      <c r="A405"/>
      <c r="C405" s="5"/>
      <c r="D405" s="5"/>
      <c r="E405" s="5"/>
      <c r="F405" s="5"/>
    </row>
    <row r="406" spans="1:6" ht="12.75">
      <c r="A406"/>
      <c r="B406" s="2" t="s">
        <v>91</v>
      </c>
      <c r="C406" s="6">
        <f>+C408+C441+C479</f>
        <v>204483</v>
      </c>
      <c r="D406" s="6">
        <f>+D408+D441+D479</f>
        <v>7268173288</v>
      </c>
      <c r="E406" s="6">
        <f t="shared" si="9"/>
        <v>2962.01203686044</v>
      </c>
      <c r="F406" s="6">
        <f>+F408+F441+F479</f>
        <v>3614</v>
      </c>
    </row>
    <row r="407" spans="1:6" ht="12.75">
      <c r="A407"/>
      <c r="C407" s="5"/>
      <c r="D407" s="5"/>
      <c r="E407" s="5"/>
      <c r="F407" s="5"/>
    </row>
    <row r="408" spans="1:6" ht="12.75">
      <c r="A408"/>
      <c r="B408" s="2" t="s">
        <v>92</v>
      </c>
      <c r="C408" s="6">
        <f>+C410+C414+C416+C418+C420+C422+C424+C429+C431</f>
        <v>35859</v>
      </c>
      <c r="D408" s="6">
        <f>+D410+D414+D416+D418+D420+D422+D424+D429+D431</f>
        <v>1937490363</v>
      </c>
      <c r="E408" s="6">
        <f t="shared" si="9"/>
        <v>4502.566447753702</v>
      </c>
      <c r="F408" s="6">
        <f>+F410+F414+F416+F418+F420+F422+F424+F429+F431</f>
        <v>515</v>
      </c>
    </row>
    <row r="409" spans="1:6" ht="12.75">
      <c r="A409"/>
      <c r="B409" s="2"/>
      <c r="C409" s="5"/>
      <c r="D409" s="5"/>
      <c r="E409" s="5"/>
      <c r="F409" s="5"/>
    </row>
    <row r="410" spans="1:6" ht="12.75">
      <c r="A410"/>
      <c r="B410" t="s">
        <v>353</v>
      </c>
      <c r="C410" s="5">
        <f>1+315+6053</f>
        <v>6369</v>
      </c>
      <c r="D410" s="5">
        <f>94767+6587355+292295296</f>
        <v>298977418</v>
      </c>
      <c r="E410" s="5">
        <f t="shared" si="9"/>
        <v>3911.883315015439</v>
      </c>
      <c r="F410" s="5">
        <v>173</v>
      </c>
    </row>
    <row r="411" spans="1:6" ht="12.75">
      <c r="A411"/>
      <c r="C411" s="5"/>
      <c r="D411" s="5"/>
      <c r="E411" s="5"/>
      <c r="F411" s="5"/>
    </row>
    <row r="412" spans="2:6" ht="12.75">
      <c r="B412" s="8" t="s">
        <v>44</v>
      </c>
      <c r="C412" s="12">
        <v>5667</v>
      </c>
      <c r="D412" s="12">
        <v>248029603</v>
      </c>
      <c r="E412" s="12">
        <f t="shared" si="9"/>
        <v>3647.2796159049467</v>
      </c>
      <c r="F412" s="12">
        <v>166</v>
      </c>
    </row>
    <row r="413" spans="2:6" ht="12.75">
      <c r="B413" s="8"/>
      <c r="C413" s="5"/>
      <c r="D413" s="5"/>
      <c r="E413" s="5"/>
      <c r="F413" s="5"/>
    </row>
    <row r="414" spans="2:6" ht="12.75">
      <c r="B414" t="s">
        <v>354</v>
      </c>
      <c r="C414" s="5">
        <v>4</v>
      </c>
      <c r="D414" s="5">
        <v>128421</v>
      </c>
      <c r="E414" s="5">
        <f t="shared" si="9"/>
        <v>2675.4375</v>
      </c>
      <c r="F414" s="5">
        <v>1</v>
      </c>
    </row>
    <row r="415" spans="1:6" ht="12.75">
      <c r="A415" s="3"/>
      <c r="C415" s="5"/>
      <c r="D415" s="5"/>
      <c r="E415" s="5"/>
      <c r="F415" s="5"/>
    </row>
    <row r="416" spans="1:6" ht="12.75">
      <c r="A416" s="9"/>
      <c r="B416" s="8" t="s">
        <v>355</v>
      </c>
      <c r="C416" s="5">
        <v>111</v>
      </c>
      <c r="D416" s="5">
        <v>7847807</v>
      </c>
      <c r="E416" s="5">
        <f t="shared" si="9"/>
        <v>5891.746996996997</v>
      </c>
      <c r="F416" s="5">
        <v>12</v>
      </c>
    </row>
    <row r="417" spans="1:6" ht="12.75">
      <c r="A417" s="9"/>
      <c r="C417" s="5"/>
      <c r="D417" s="5"/>
      <c r="E417" s="5"/>
      <c r="F417" s="5"/>
    </row>
    <row r="418" spans="1:6" ht="12.75">
      <c r="A418" s="9"/>
      <c r="B418" t="s">
        <v>365</v>
      </c>
      <c r="C418" s="5">
        <v>130</v>
      </c>
      <c r="D418" s="5">
        <v>9541364</v>
      </c>
      <c r="E418" s="5">
        <f t="shared" si="9"/>
        <v>6116.258974358974</v>
      </c>
      <c r="F418" s="5">
        <v>9</v>
      </c>
    </row>
    <row r="419" spans="1:6" ht="12.75">
      <c r="A419" s="9"/>
      <c r="C419" s="5"/>
      <c r="D419" s="5"/>
      <c r="E419" s="5"/>
      <c r="F419" s="5"/>
    </row>
    <row r="420" spans="1:6" ht="12.75">
      <c r="A420" s="9"/>
      <c r="B420" t="s">
        <v>356</v>
      </c>
      <c r="C420" s="5">
        <f>3+1699</f>
        <v>1702</v>
      </c>
      <c r="D420" s="5">
        <f>57363+75120597</f>
        <v>75177960</v>
      </c>
      <c r="E420" s="5">
        <f t="shared" si="9"/>
        <v>3680.8636897767333</v>
      </c>
      <c r="F420" s="5">
        <f>1+8</f>
        <v>9</v>
      </c>
    </row>
    <row r="421" spans="3:6" ht="12.75">
      <c r="C421" s="5"/>
      <c r="D421" s="5"/>
      <c r="E421" s="5"/>
      <c r="F421" s="5"/>
    </row>
    <row r="422" spans="1:6" ht="12.75">
      <c r="A422" s="9"/>
      <c r="B422" t="s">
        <v>368</v>
      </c>
      <c r="C422" s="5">
        <v>537</v>
      </c>
      <c r="D422" s="5">
        <v>22007647</v>
      </c>
      <c r="E422" s="5">
        <f t="shared" si="9"/>
        <v>3415.2152389819985</v>
      </c>
      <c r="F422" s="5">
        <v>23</v>
      </c>
    </row>
    <row r="423" spans="3:6" ht="12.75">
      <c r="C423" s="5"/>
      <c r="D423" s="5"/>
      <c r="E423" s="5"/>
      <c r="F423" s="5"/>
    </row>
    <row r="424" spans="1:6" ht="12.75">
      <c r="A424" s="9"/>
      <c r="B424" t="s">
        <v>378</v>
      </c>
      <c r="C424" s="5">
        <f>SUM(C425:C427)</f>
        <v>91</v>
      </c>
      <c r="D424" s="5">
        <f>SUM(D425:D427)</f>
        <v>1763305</v>
      </c>
      <c r="E424" s="5">
        <f t="shared" si="9"/>
        <v>1614.7481684981685</v>
      </c>
      <c r="F424" s="5">
        <f>SUM(F425:F427)</f>
        <v>6</v>
      </c>
    </row>
    <row r="425" spans="2:6" ht="12.75">
      <c r="B425" t="s">
        <v>22</v>
      </c>
      <c r="C425" s="5">
        <v>12</v>
      </c>
      <c r="D425" s="5">
        <v>242409</v>
      </c>
      <c r="E425" s="5">
        <f t="shared" si="9"/>
        <v>1683.3958333333333</v>
      </c>
      <c r="F425" s="5">
        <v>2</v>
      </c>
    </row>
    <row r="426" spans="1:6" ht="12.75">
      <c r="A426" s="9"/>
      <c r="B426" t="s">
        <v>373</v>
      </c>
      <c r="C426" s="5">
        <v>24</v>
      </c>
      <c r="D426" s="5">
        <v>361430</v>
      </c>
      <c r="E426" s="5">
        <f t="shared" si="9"/>
        <v>1254.9652777777778</v>
      </c>
      <c r="F426" s="5">
        <v>2</v>
      </c>
    </row>
    <row r="427" spans="2:6" ht="12.75">
      <c r="B427" t="s">
        <v>374</v>
      </c>
      <c r="C427" s="5">
        <v>55</v>
      </c>
      <c r="D427" s="5">
        <v>1159466</v>
      </c>
      <c r="E427" s="5">
        <f t="shared" si="9"/>
        <v>1756.7666666666667</v>
      </c>
      <c r="F427" s="5">
        <v>2</v>
      </c>
    </row>
    <row r="428" spans="3:6" ht="12.75">
      <c r="C428" s="5"/>
      <c r="D428" s="5"/>
      <c r="E428" s="5"/>
      <c r="F428" s="5"/>
    </row>
    <row r="429" spans="2:6" ht="12.75">
      <c r="B429" t="s">
        <v>358</v>
      </c>
      <c r="C429" s="5">
        <v>131</v>
      </c>
      <c r="D429" s="5">
        <f>2655348+253029</f>
        <v>2908377</v>
      </c>
      <c r="E429" s="5">
        <f t="shared" si="9"/>
        <v>1850.1125954198471</v>
      </c>
      <c r="F429" s="5">
        <f>1+1</f>
        <v>2</v>
      </c>
    </row>
    <row r="430" spans="3:6" ht="12.75">
      <c r="C430" s="5"/>
      <c r="D430" s="5"/>
      <c r="E430" s="5"/>
      <c r="F430" s="5"/>
    </row>
    <row r="431" spans="2:6" ht="12.75">
      <c r="B431" s="8" t="s">
        <v>359</v>
      </c>
      <c r="C431" s="5">
        <f>SUM(C432:C439)</f>
        <v>26784</v>
      </c>
      <c r="D431" s="5">
        <f>SUM(D432:D439)</f>
        <v>1519138064</v>
      </c>
      <c r="E431" s="5">
        <f t="shared" si="9"/>
        <v>4726.50980684986</v>
      </c>
      <c r="F431" s="5">
        <f>SUM(F432:F439)</f>
        <v>280</v>
      </c>
    </row>
    <row r="432" spans="2:6" ht="12.75">
      <c r="B432" t="s">
        <v>45</v>
      </c>
      <c r="C432" s="5">
        <v>5964</v>
      </c>
      <c r="D432" s="5">
        <v>254589804</v>
      </c>
      <c r="E432" s="5">
        <f t="shared" si="9"/>
        <v>3557.31338028169</v>
      </c>
      <c r="F432" s="5">
        <v>20</v>
      </c>
    </row>
    <row r="433" spans="2:6" ht="12.75">
      <c r="B433" t="s">
        <v>81</v>
      </c>
      <c r="C433" s="5">
        <v>796</v>
      </c>
      <c r="D433" s="5">
        <v>61574606</v>
      </c>
      <c r="E433" s="5">
        <f t="shared" si="9"/>
        <v>6446.2527219430485</v>
      </c>
      <c r="F433" s="5">
        <v>31</v>
      </c>
    </row>
    <row r="434" spans="2:6" ht="12.75">
      <c r="B434" t="s">
        <v>46</v>
      </c>
      <c r="C434" s="5">
        <v>337</v>
      </c>
      <c r="D434" s="5">
        <v>19615056</v>
      </c>
      <c r="E434" s="5">
        <f t="shared" si="9"/>
        <v>4850.409495548961</v>
      </c>
      <c r="F434" s="5">
        <v>13</v>
      </c>
    </row>
    <row r="435" spans="2:6" ht="12.75">
      <c r="B435" t="s">
        <v>47</v>
      </c>
      <c r="C435" s="5">
        <v>3208</v>
      </c>
      <c r="D435" s="5">
        <v>181512838</v>
      </c>
      <c r="E435" s="5">
        <f t="shared" si="9"/>
        <v>4715.109050290939</v>
      </c>
      <c r="F435" s="5">
        <v>101</v>
      </c>
    </row>
    <row r="436" spans="2:6" ht="12.75">
      <c r="B436" t="s">
        <v>48</v>
      </c>
      <c r="C436" s="5">
        <v>76</v>
      </c>
      <c r="D436" s="5">
        <v>3088346</v>
      </c>
      <c r="E436" s="5">
        <f t="shared" si="9"/>
        <v>3386.344298245614</v>
      </c>
      <c r="F436" s="5">
        <v>2</v>
      </c>
    </row>
    <row r="437" spans="1:6" ht="12.75">
      <c r="A437" s="9"/>
      <c r="B437" t="s">
        <v>49</v>
      </c>
      <c r="C437" s="5">
        <v>1536</v>
      </c>
      <c r="D437" s="5">
        <v>83654320</v>
      </c>
      <c r="E437" s="5">
        <f t="shared" si="9"/>
        <v>4538.537326388889</v>
      </c>
      <c r="F437" s="5">
        <v>82</v>
      </c>
    </row>
    <row r="438" spans="1:6" ht="12.75">
      <c r="A438" s="9"/>
      <c r="B438" t="s">
        <v>429</v>
      </c>
      <c r="C438" s="5">
        <v>6</v>
      </c>
      <c r="D438" s="5">
        <v>531433</v>
      </c>
      <c r="E438" s="5">
        <f t="shared" si="9"/>
        <v>7381.01388888889</v>
      </c>
      <c r="F438" s="5">
        <v>1</v>
      </c>
    </row>
    <row r="439" spans="1:6" ht="12.75">
      <c r="A439"/>
      <c r="B439" t="s">
        <v>50</v>
      </c>
      <c r="C439" s="5">
        <v>14861</v>
      </c>
      <c r="D439" s="5">
        <v>914571661</v>
      </c>
      <c r="E439" s="5">
        <f t="shared" si="9"/>
        <v>5128.4775643182375</v>
      </c>
      <c r="F439" s="5">
        <v>30</v>
      </c>
    </row>
    <row r="440" spans="1:6" ht="12.75">
      <c r="A440"/>
      <c r="C440" s="5"/>
      <c r="D440" s="5"/>
      <c r="E440" s="5"/>
      <c r="F440" s="5"/>
    </row>
    <row r="441" spans="1:6" ht="12.75">
      <c r="A441"/>
      <c r="B441" s="2" t="s">
        <v>93</v>
      </c>
      <c r="C441" s="6">
        <f>+C443+C445+C448+C450+C454+C456+C458+C464+C466+C468+C470</f>
        <v>62675</v>
      </c>
      <c r="D441" s="6">
        <f>+D443+D445+D448+D450+D454+D456+D458+D464+D466+D468+D470</f>
        <v>2259014955</v>
      </c>
      <c r="E441" s="6">
        <f t="shared" si="9"/>
        <v>3003.6098324690865</v>
      </c>
      <c r="F441" s="6">
        <f>+F443+F445+F448+F450+F454+F456+F458+F464+F466+F468+F470</f>
        <v>543</v>
      </c>
    </row>
    <row r="442" spans="1:6" ht="12.75">
      <c r="A442"/>
      <c r="B442" s="2"/>
      <c r="C442" s="5"/>
      <c r="D442" s="5"/>
      <c r="E442" s="5"/>
      <c r="F442" s="5"/>
    </row>
    <row r="443" spans="1:6" ht="12.75">
      <c r="A443"/>
      <c r="B443" s="8" t="s">
        <v>360</v>
      </c>
      <c r="C443" s="5">
        <v>58</v>
      </c>
      <c r="D443" s="5">
        <v>1989641</v>
      </c>
      <c r="E443" s="5">
        <f t="shared" si="9"/>
        <v>2858.6795977011493</v>
      </c>
      <c r="F443" s="5">
        <v>1</v>
      </c>
    </row>
    <row r="444" spans="1:6" ht="12.75">
      <c r="A444"/>
      <c r="B444" t="s">
        <v>90</v>
      </c>
      <c r="C444" s="5"/>
      <c r="D444" s="5"/>
      <c r="E444" s="5"/>
      <c r="F444" s="5"/>
    </row>
    <row r="445" spans="1:6" ht="12.75">
      <c r="A445"/>
      <c r="B445" t="s">
        <v>361</v>
      </c>
      <c r="C445" s="5">
        <f>+C446</f>
        <v>460</v>
      </c>
      <c r="D445" s="5">
        <f>+D446</f>
        <v>5641817</v>
      </c>
      <c r="E445" s="5">
        <f t="shared" si="9"/>
        <v>1022.0682971014493</v>
      </c>
      <c r="F445" s="5">
        <f>+F446</f>
        <v>37</v>
      </c>
    </row>
    <row r="446" spans="1:6" ht="12.75">
      <c r="A446"/>
      <c r="B446" t="s">
        <v>80</v>
      </c>
      <c r="C446" s="5">
        <v>460</v>
      </c>
      <c r="D446" s="5">
        <v>5641817</v>
      </c>
      <c r="E446" s="5">
        <f t="shared" si="9"/>
        <v>1022.0682971014493</v>
      </c>
      <c r="F446" s="5">
        <v>37</v>
      </c>
    </row>
    <row r="447" spans="1:6" ht="12.75">
      <c r="A447" s="3" t="s">
        <v>90</v>
      </c>
      <c r="C447" s="5"/>
      <c r="D447" s="5"/>
      <c r="E447" s="5"/>
      <c r="F447" s="5"/>
    </row>
    <row r="448" spans="1:6" ht="12.75">
      <c r="A448" s="3"/>
      <c r="B448" t="s">
        <v>362</v>
      </c>
      <c r="C448" s="5">
        <v>55</v>
      </c>
      <c r="D448" s="5">
        <v>645981</v>
      </c>
      <c r="E448" s="5">
        <f t="shared" si="9"/>
        <v>978.7590909090909</v>
      </c>
      <c r="F448" s="5">
        <v>1</v>
      </c>
    </row>
    <row r="449" spans="1:6" ht="12.75">
      <c r="A449" s="3"/>
      <c r="B449" s="8"/>
      <c r="C449" s="5"/>
      <c r="D449" s="5"/>
      <c r="E449" s="5"/>
      <c r="F449" s="5"/>
    </row>
    <row r="450" spans="1:6" ht="12.75">
      <c r="A450"/>
      <c r="B450" s="8" t="s">
        <v>363</v>
      </c>
      <c r="C450" s="5">
        <f>SUM(C451:C452)</f>
        <v>388</v>
      </c>
      <c r="D450" s="5">
        <f>SUM(D451:D452)</f>
        <v>18524546</v>
      </c>
      <c r="E450" s="5">
        <f t="shared" si="9"/>
        <v>3978.6396048109964</v>
      </c>
      <c r="F450" s="5">
        <f>SUM(F451:F452)</f>
        <v>2</v>
      </c>
    </row>
    <row r="451" spans="1:6" ht="12.75">
      <c r="A451" s="9"/>
      <c r="B451" t="s">
        <v>286</v>
      </c>
      <c r="C451" s="5">
        <v>51</v>
      </c>
      <c r="D451" s="5">
        <v>2626619</v>
      </c>
      <c r="E451" s="5">
        <f t="shared" si="9"/>
        <v>4291.861111111111</v>
      </c>
      <c r="F451" s="5">
        <v>1</v>
      </c>
    </row>
    <row r="452" spans="1:6" ht="12.75">
      <c r="A452" s="9"/>
      <c r="B452" t="s">
        <v>290</v>
      </c>
      <c r="C452" s="5">
        <v>337</v>
      </c>
      <c r="D452" s="5">
        <v>15897927</v>
      </c>
      <c r="E452" s="5">
        <f t="shared" si="9"/>
        <v>3931.2381305637978</v>
      </c>
      <c r="F452" s="5">
        <v>1</v>
      </c>
    </row>
    <row r="453" spans="1:6" ht="12.75">
      <c r="A453" s="9"/>
      <c r="C453" s="5"/>
      <c r="D453" s="5"/>
      <c r="E453" s="5"/>
      <c r="F453" s="5"/>
    </row>
    <row r="454" spans="1:6" ht="12.75">
      <c r="A454" s="9"/>
      <c r="B454" s="8" t="s">
        <v>364</v>
      </c>
      <c r="C454" s="5">
        <v>14</v>
      </c>
      <c r="D454" s="5">
        <v>200498</v>
      </c>
      <c r="E454" s="5">
        <f t="shared" si="9"/>
        <v>1193.4404761904761</v>
      </c>
      <c r="F454" s="5">
        <v>1</v>
      </c>
    </row>
    <row r="455" spans="1:6" ht="12.75">
      <c r="A455" s="9"/>
      <c r="C455" s="5"/>
      <c r="D455" s="5"/>
      <c r="E455" s="5"/>
      <c r="F455" s="5"/>
    </row>
    <row r="456" spans="1:6" ht="12.75">
      <c r="A456" s="9"/>
      <c r="B456" t="s">
        <v>365</v>
      </c>
      <c r="C456" s="5">
        <v>1</v>
      </c>
      <c r="D456" s="5">
        <v>1566</v>
      </c>
      <c r="E456" s="5">
        <f t="shared" si="9"/>
        <v>130.5</v>
      </c>
      <c r="F456" s="5">
        <v>1</v>
      </c>
    </row>
    <row r="457" spans="1:6" ht="12.75">
      <c r="A457" s="9"/>
      <c r="C457" s="5"/>
      <c r="D457" s="5"/>
      <c r="E457" s="5"/>
      <c r="F457" s="5"/>
    </row>
    <row r="458" spans="1:6" ht="12.75">
      <c r="A458" s="9"/>
      <c r="B458" t="s">
        <v>366</v>
      </c>
      <c r="C458" s="5">
        <f>SUM(C459:C462)</f>
        <v>33607</v>
      </c>
      <c r="D458" s="5">
        <f>SUM(D459:D462)</f>
        <v>1126028027</v>
      </c>
      <c r="E458" s="5">
        <f aca="true" t="shared" si="10" ref="E458:E520">(D458/C458)/12</f>
        <v>2792.1465443707166</v>
      </c>
      <c r="F458" s="5">
        <f>SUM(F459:F462)</f>
        <v>50</v>
      </c>
    </row>
    <row r="459" spans="1:6" ht="12.75">
      <c r="A459" s="9"/>
      <c r="B459" t="s">
        <v>331</v>
      </c>
      <c r="C459" s="5">
        <v>1314</v>
      </c>
      <c r="D459" s="5">
        <v>36184564</v>
      </c>
      <c r="E459" s="5">
        <f t="shared" si="10"/>
        <v>2294.8099949264333</v>
      </c>
      <c r="F459" s="5">
        <v>5</v>
      </c>
    </row>
    <row r="460" spans="1:6" ht="12.75">
      <c r="A460" s="9"/>
      <c r="B460" t="s">
        <v>332</v>
      </c>
      <c r="C460" s="5">
        <v>5156</v>
      </c>
      <c r="D460" s="5">
        <v>110513203</v>
      </c>
      <c r="E460" s="5">
        <f t="shared" si="10"/>
        <v>1786.1585693043705</v>
      </c>
      <c r="F460" s="5">
        <v>19</v>
      </c>
    </row>
    <row r="461" spans="2:6" ht="12.75">
      <c r="B461" t="s">
        <v>333</v>
      </c>
      <c r="C461" s="5">
        <v>26530</v>
      </c>
      <c r="D461" s="5">
        <v>963354039</v>
      </c>
      <c r="E461" s="5">
        <f t="shared" si="10"/>
        <v>3025.989568413117</v>
      </c>
      <c r="F461" s="5">
        <v>21</v>
      </c>
    </row>
    <row r="462" spans="1:6" ht="12.75">
      <c r="A462" s="9"/>
      <c r="B462" t="s">
        <v>335</v>
      </c>
      <c r="C462" s="5">
        <v>607</v>
      </c>
      <c r="D462" s="5">
        <v>15976221</v>
      </c>
      <c r="E462" s="5">
        <f t="shared" si="10"/>
        <v>2193.3307248764418</v>
      </c>
      <c r="F462" s="5">
        <v>5</v>
      </c>
    </row>
    <row r="463" spans="1:6" ht="12.75">
      <c r="A463" s="9"/>
      <c r="C463" s="5"/>
      <c r="D463" s="5"/>
      <c r="E463" s="5"/>
      <c r="F463" s="5"/>
    </row>
    <row r="464" spans="2:6" ht="12.75">
      <c r="B464" t="s">
        <v>367</v>
      </c>
      <c r="C464" s="5">
        <v>7602</v>
      </c>
      <c r="D464" s="5">
        <v>330426265</v>
      </c>
      <c r="E464" s="5">
        <f t="shared" si="10"/>
        <v>3622.141815750241</v>
      </c>
      <c r="F464" s="5">
        <v>19</v>
      </c>
    </row>
    <row r="465" spans="3:6" ht="12.75">
      <c r="C465" s="5"/>
      <c r="D465" s="5"/>
      <c r="E465" s="5"/>
      <c r="F465" s="5"/>
    </row>
    <row r="466" spans="2:6" ht="12.75">
      <c r="B466" t="s">
        <v>368</v>
      </c>
      <c r="C466" s="5">
        <v>117</v>
      </c>
      <c r="D466" s="5">
        <v>4379648</v>
      </c>
      <c r="E466" s="5">
        <f t="shared" si="10"/>
        <v>3119.4074074074074</v>
      </c>
      <c r="F466" s="5">
        <v>5</v>
      </c>
    </row>
    <row r="467" spans="3:6" ht="12.75">
      <c r="C467" s="5"/>
      <c r="D467" s="5"/>
      <c r="E467" s="5"/>
      <c r="F467" s="5"/>
    </row>
    <row r="468" spans="2:6" ht="12.75">
      <c r="B468" t="s">
        <v>358</v>
      </c>
      <c r="C468" s="5">
        <v>8</v>
      </c>
      <c r="D468" s="5">
        <v>313310</v>
      </c>
      <c r="E468" s="5">
        <f t="shared" si="10"/>
        <v>3263.6458333333335</v>
      </c>
      <c r="F468" s="5">
        <v>2</v>
      </c>
    </row>
    <row r="469" spans="3:6" ht="12.75">
      <c r="C469" s="5"/>
      <c r="D469" s="5"/>
      <c r="E469" s="5"/>
      <c r="F469" s="5"/>
    </row>
    <row r="470" spans="1:6" ht="12.75">
      <c r="A470" t="s">
        <v>352</v>
      </c>
      <c r="B470" s="8" t="s">
        <v>359</v>
      </c>
      <c r="C470" s="5">
        <f>SUM(C471:C477)</f>
        <v>20365</v>
      </c>
      <c r="D470" s="5">
        <f>SUM(D471:D477)</f>
        <v>770863656</v>
      </c>
      <c r="E470" s="5">
        <f t="shared" si="10"/>
        <v>3154.3647434323593</v>
      </c>
      <c r="F470" s="5">
        <f>SUM(F471:F477)</f>
        <v>424</v>
      </c>
    </row>
    <row r="471" spans="1:6" ht="12.75">
      <c r="A471"/>
      <c r="B471" t="s">
        <v>45</v>
      </c>
      <c r="C471">
        <v>2162</v>
      </c>
      <c r="D471" s="5">
        <v>92749995</v>
      </c>
      <c r="E471" s="5">
        <f t="shared" si="10"/>
        <v>3575.0075161887144</v>
      </c>
      <c r="F471">
        <v>31</v>
      </c>
    </row>
    <row r="472" spans="2:6" ht="12.75">
      <c r="B472" t="s">
        <v>51</v>
      </c>
      <c r="C472" s="5">
        <v>6046</v>
      </c>
      <c r="D472" s="5">
        <v>227736154</v>
      </c>
      <c r="E472" s="5">
        <f t="shared" si="10"/>
        <v>3138.936955562907</v>
      </c>
      <c r="F472" s="5">
        <v>94</v>
      </c>
    </row>
    <row r="473" spans="2:6" ht="12.75">
      <c r="B473" t="s">
        <v>46</v>
      </c>
      <c r="C473" s="5">
        <v>5925</v>
      </c>
      <c r="D473" s="5">
        <v>215103257</v>
      </c>
      <c r="E473" s="5">
        <f t="shared" si="10"/>
        <v>3025.362264416315</v>
      </c>
      <c r="F473" s="5">
        <v>95</v>
      </c>
    </row>
    <row r="474" spans="2:6" ht="12.75">
      <c r="B474" t="s">
        <v>47</v>
      </c>
      <c r="C474" s="5">
        <v>1805</v>
      </c>
      <c r="D474" s="5">
        <v>70207266</v>
      </c>
      <c r="E474" s="5">
        <f t="shared" si="10"/>
        <v>3241.3326869806097</v>
      </c>
      <c r="F474" s="5">
        <v>67</v>
      </c>
    </row>
    <row r="475" spans="2:6" ht="12.75">
      <c r="B475" t="s">
        <v>48</v>
      </c>
      <c r="C475" s="5">
        <v>23</v>
      </c>
      <c r="D475" s="5">
        <v>1016160</v>
      </c>
      <c r="E475" s="5">
        <f t="shared" si="10"/>
        <v>3681.7391304347825</v>
      </c>
      <c r="F475" s="5">
        <v>1</v>
      </c>
    </row>
    <row r="476" spans="1:6" ht="12.75">
      <c r="A476" s="9"/>
      <c r="B476" t="s">
        <v>49</v>
      </c>
      <c r="C476" s="5">
        <v>4348</v>
      </c>
      <c r="D476" s="5">
        <v>161760257</v>
      </c>
      <c r="E476" s="5">
        <f t="shared" si="10"/>
        <v>3100.2809145967494</v>
      </c>
      <c r="F476" s="5">
        <v>135</v>
      </c>
    </row>
    <row r="477" spans="1:6" ht="12.75">
      <c r="A477"/>
      <c r="B477" t="s">
        <v>50</v>
      </c>
      <c r="C477" s="5">
        <v>56</v>
      </c>
      <c r="D477" s="5">
        <v>2290567</v>
      </c>
      <c r="E477" s="5">
        <f t="shared" si="10"/>
        <v>3408.5818452380954</v>
      </c>
      <c r="F477" s="5">
        <v>1</v>
      </c>
    </row>
    <row r="478" spans="1:6" ht="12.75">
      <c r="A478"/>
      <c r="C478" s="5"/>
      <c r="D478" s="5"/>
      <c r="E478" s="5"/>
      <c r="F478" s="5"/>
    </row>
    <row r="479" spans="1:6" ht="12.75">
      <c r="A479"/>
      <c r="B479" s="2" t="s">
        <v>94</v>
      </c>
      <c r="C479" s="6">
        <f>+C481+C483+C485+C487+C494+C496+C498+C500+C502+C512+C514+C520+C522+C524</f>
        <v>105949</v>
      </c>
      <c r="D479" s="6">
        <f>+D481+D483+D485+D487+D494+D496+D498+D500+D502+D512+D514+D520+D522+D524</f>
        <v>3071667970</v>
      </c>
      <c r="E479" s="6">
        <f t="shared" si="10"/>
        <v>2415.9957227848618</v>
      </c>
      <c r="F479" s="6">
        <f>+F481+F483+F485+F487+F494+F496+F498+F500+F502+F512+F514+F520+F522+F524</f>
        <v>2556</v>
      </c>
    </row>
    <row r="480" spans="1:6" ht="12.75">
      <c r="A480"/>
      <c r="C480" s="5"/>
      <c r="D480" s="5"/>
      <c r="E480" s="5"/>
      <c r="F480" s="5"/>
    </row>
    <row r="481" spans="1:6" ht="12.75">
      <c r="A481"/>
      <c r="B481" t="s">
        <v>377</v>
      </c>
      <c r="C481" s="5">
        <v>5</v>
      </c>
      <c r="D481" s="5">
        <v>106228</v>
      </c>
      <c r="E481" s="5">
        <f t="shared" si="10"/>
        <v>1770.4666666666665</v>
      </c>
      <c r="F481" s="5">
        <v>2</v>
      </c>
    </row>
    <row r="482" spans="1:6" ht="12.75">
      <c r="A482"/>
      <c r="C482" s="5"/>
      <c r="D482" s="5"/>
      <c r="E482" s="5"/>
      <c r="F482" s="5"/>
    </row>
    <row r="483" spans="1:6" ht="12.75">
      <c r="A483"/>
      <c r="B483" t="s">
        <v>369</v>
      </c>
      <c r="C483" s="5">
        <v>2097</v>
      </c>
      <c r="D483" s="5">
        <v>92536961</v>
      </c>
      <c r="E483" s="5">
        <f t="shared" si="10"/>
        <v>3677.354991257352</v>
      </c>
      <c r="F483" s="5">
        <v>137</v>
      </c>
    </row>
    <row r="484" spans="3:6" ht="12.75">
      <c r="C484" s="5"/>
      <c r="D484" s="5"/>
      <c r="E484" s="5"/>
      <c r="F484" s="5"/>
    </row>
    <row r="485" spans="2:6" ht="12.75">
      <c r="B485" t="s">
        <v>370</v>
      </c>
      <c r="C485" s="5">
        <v>1146</v>
      </c>
      <c r="D485" s="5">
        <v>42592201</v>
      </c>
      <c r="E485" s="5">
        <f t="shared" si="10"/>
        <v>3097.164121582315</v>
      </c>
      <c r="F485" s="5">
        <v>71</v>
      </c>
    </row>
    <row r="486" spans="3:6" ht="12.75">
      <c r="C486" s="5"/>
      <c r="D486" s="5"/>
      <c r="E486" s="5"/>
      <c r="F486" s="5"/>
    </row>
    <row r="487" spans="2:6" ht="12.75">
      <c r="B487" t="s">
        <v>362</v>
      </c>
      <c r="C487" s="5">
        <f>+C488+C489+C492</f>
        <v>4093</v>
      </c>
      <c r="D487" s="5">
        <f>+D488+D489+D492</f>
        <v>132975547</v>
      </c>
      <c r="E487" s="5">
        <f t="shared" si="10"/>
        <v>2707.3773719358255</v>
      </c>
      <c r="F487" s="5">
        <f>+F488+F489+F492</f>
        <v>45</v>
      </c>
    </row>
    <row r="488" spans="2:6" ht="12.75">
      <c r="B488" t="s">
        <v>419</v>
      </c>
      <c r="C488" s="5">
        <v>4</v>
      </c>
      <c r="D488" s="5">
        <v>41829</v>
      </c>
      <c r="E488" s="5">
        <f t="shared" si="10"/>
        <v>871.4375</v>
      </c>
      <c r="F488" s="5">
        <v>1</v>
      </c>
    </row>
    <row r="489" spans="2:6" ht="12.75">
      <c r="B489" t="s">
        <v>249</v>
      </c>
      <c r="C489" s="5">
        <f>SUM(C490:C491)</f>
        <v>3527</v>
      </c>
      <c r="D489" s="5">
        <f>SUM(D490:D491)</f>
        <v>107501890</v>
      </c>
      <c r="E489" s="5">
        <f t="shared" si="10"/>
        <v>2539.9747188356487</v>
      </c>
      <c r="F489" s="5">
        <f>SUM(F490:F491)</f>
        <v>37</v>
      </c>
    </row>
    <row r="490" spans="2:6" ht="12.75">
      <c r="B490" t="s">
        <v>375</v>
      </c>
      <c r="C490" s="5">
        <v>1885</v>
      </c>
      <c r="D490" s="5">
        <v>77489521</v>
      </c>
      <c r="E490" s="5">
        <f t="shared" si="10"/>
        <v>3425.7082670203363</v>
      </c>
      <c r="F490" s="5">
        <v>9</v>
      </c>
    </row>
    <row r="491" spans="2:6" ht="12.75">
      <c r="B491" t="s">
        <v>250</v>
      </c>
      <c r="C491" s="5">
        <v>1642</v>
      </c>
      <c r="D491" s="5">
        <v>30012369</v>
      </c>
      <c r="E491" s="5">
        <f t="shared" si="10"/>
        <v>1523.1612362971985</v>
      </c>
      <c r="F491" s="5">
        <v>28</v>
      </c>
    </row>
    <row r="492" spans="2:6" ht="12.75">
      <c r="B492" t="s">
        <v>256</v>
      </c>
      <c r="C492" s="5">
        <v>562</v>
      </c>
      <c r="D492" s="5">
        <v>25431828</v>
      </c>
      <c r="E492" s="5">
        <f t="shared" si="10"/>
        <v>3771.0302491103207</v>
      </c>
      <c r="F492" s="5">
        <v>7</v>
      </c>
    </row>
    <row r="493" spans="3:6" ht="12.75">
      <c r="C493" s="5"/>
      <c r="D493" s="5"/>
      <c r="E493" s="5"/>
      <c r="F493" s="5"/>
    </row>
    <row r="494" spans="1:6" ht="12.75">
      <c r="A494" s="9"/>
      <c r="B494" t="s">
        <v>371</v>
      </c>
      <c r="C494" s="5">
        <v>18</v>
      </c>
      <c r="D494" s="5">
        <v>614723</v>
      </c>
      <c r="E494" s="5">
        <f t="shared" si="10"/>
        <v>2845.9398148148152</v>
      </c>
      <c r="F494" s="5">
        <v>2</v>
      </c>
    </row>
    <row r="495" spans="1:6" ht="12.75">
      <c r="A495" s="9"/>
      <c r="C495" s="5"/>
      <c r="D495" s="5"/>
      <c r="E495" s="5"/>
      <c r="F495" s="5"/>
    </row>
    <row r="496" spans="2:6" ht="12.75">
      <c r="B496" t="s">
        <v>354</v>
      </c>
      <c r="C496" s="5">
        <v>1192</v>
      </c>
      <c r="D496" s="5">
        <v>24146817</v>
      </c>
      <c r="E496" s="5">
        <f t="shared" si="10"/>
        <v>1688.1164010067114</v>
      </c>
      <c r="F496" s="5">
        <v>64</v>
      </c>
    </row>
    <row r="497" spans="3:6" ht="12.75">
      <c r="C497" s="5"/>
      <c r="D497" s="5"/>
      <c r="E497" s="5"/>
      <c r="F497" s="5"/>
    </row>
    <row r="498" spans="2:6" ht="12.75">
      <c r="B498" s="8" t="s">
        <v>418</v>
      </c>
      <c r="C498" s="5">
        <f>8+17</f>
        <v>25</v>
      </c>
      <c r="D498" s="5">
        <f>585910+445739</f>
        <v>1031649</v>
      </c>
      <c r="E498" s="5">
        <f t="shared" si="10"/>
        <v>3438.83</v>
      </c>
      <c r="F498" s="5">
        <f>1+1</f>
        <v>2</v>
      </c>
    </row>
    <row r="499" spans="3:6" ht="12.75">
      <c r="C499" s="5"/>
      <c r="D499" s="5"/>
      <c r="E499" s="5"/>
      <c r="F499" s="5"/>
    </row>
    <row r="500" spans="2:6" ht="12.75">
      <c r="B500" t="s">
        <v>365</v>
      </c>
      <c r="C500" s="5">
        <v>70</v>
      </c>
      <c r="D500" s="5">
        <v>2624360</v>
      </c>
      <c r="E500" s="5">
        <f t="shared" si="10"/>
        <v>3124.2380952380954</v>
      </c>
      <c r="F500" s="5">
        <v>4</v>
      </c>
    </row>
    <row r="501" spans="3:6" ht="12.75">
      <c r="C501" s="5"/>
      <c r="D501" s="5"/>
      <c r="E501" s="5"/>
      <c r="F501" s="5"/>
    </row>
    <row r="502" spans="2:6" ht="12.75">
      <c r="B502" t="s">
        <v>372</v>
      </c>
      <c r="C502" s="5">
        <f>+C503+C508</f>
        <v>542</v>
      </c>
      <c r="D502" s="5">
        <f>+D503+D508</f>
        <v>14048385</v>
      </c>
      <c r="E502" s="5">
        <f t="shared" si="10"/>
        <v>2159.9607933579337</v>
      </c>
      <c r="F502" s="5">
        <f>+F503+F508</f>
        <v>44</v>
      </c>
    </row>
    <row r="503" spans="2:6" ht="12.75">
      <c r="B503" t="s">
        <v>376</v>
      </c>
      <c r="C503" s="5">
        <f>SUM(C504:C507)</f>
        <v>265</v>
      </c>
      <c r="D503" s="5">
        <f>SUM(D504:D507)</f>
        <v>5078064</v>
      </c>
      <c r="E503" s="5">
        <f t="shared" si="10"/>
        <v>1596.8754716981132</v>
      </c>
      <c r="F503" s="5">
        <f>SUM(F504:F507)</f>
        <v>22</v>
      </c>
    </row>
    <row r="504" spans="1:6" ht="12.75">
      <c r="A504" s="9"/>
      <c r="B504" t="s">
        <v>319</v>
      </c>
      <c r="C504" s="5">
        <v>1</v>
      </c>
      <c r="D504" s="5">
        <v>20759</v>
      </c>
      <c r="E504" s="5">
        <f t="shared" si="10"/>
        <v>1729.9166666666667</v>
      </c>
      <c r="F504" s="5">
        <v>1</v>
      </c>
    </row>
    <row r="505" spans="2:6" ht="12.75">
      <c r="B505" t="s">
        <v>322</v>
      </c>
      <c r="C505" s="5">
        <v>132</v>
      </c>
      <c r="D505" s="5">
        <v>1920243</v>
      </c>
      <c r="E505" s="5">
        <f t="shared" si="10"/>
        <v>1212.2746212121212</v>
      </c>
      <c r="F505" s="5">
        <v>9</v>
      </c>
    </row>
    <row r="506" spans="2:6" ht="12.75">
      <c r="B506" t="s">
        <v>323</v>
      </c>
      <c r="C506" s="5">
        <v>39</v>
      </c>
      <c r="D506" s="5">
        <v>866868</v>
      </c>
      <c r="E506" s="5">
        <f t="shared" si="10"/>
        <v>1852.2820512820515</v>
      </c>
      <c r="F506" s="5">
        <v>2</v>
      </c>
    </row>
    <row r="507" spans="2:6" ht="12.75">
      <c r="B507" t="s">
        <v>324</v>
      </c>
      <c r="C507" s="5">
        <v>93</v>
      </c>
      <c r="D507" s="5">
        <v>2270194</v>
      </c>
      <c r="E507" s="5">
        <f t="shared" si="10"/>
        <v>2034.2240143369174</v>
      </c>
      <c r="F507" s="5">
        <v>10</v>
      </c>
    </row>
    <row r="508" spans="1:6" ht="12.75">
      <c r="A508" s="9"/>
      <c r="B508" t="s">
        <v>329</v>
      </c>
      <c r="C508" s="5">
        <f>SUM(C509:C510)</f>
        <v>277</v>
      </c>
      <c r="D508" s="5">
        <f>SUM(D509:D510)</f>
        <v>8970321</v>
      </c>
      <c r="E508" s="5">
        <f t="shared" si="10"/>
        <v>2698.6525270758125</v>
      </c>
      <c r="F508" s="5">
        <f>SUM(F509:F510)</f>
        <v>22</v>
      </c>
    </row>
    <row r="509" spans="1:6" ht="12.75">
      <c r="A509" s="9"/>
      <c r="B509" t="s">
        <v>326</v>
      </c>
      <c r="C509" s="5">
        <v>46</v>
      </c>
      <c r="D509" s="5">
        <v>1548820</v>
      </c>
      <c r="E509" s="5">
        <f t="shared" si="10"/>
        <v>2805.8333333333335</v>
      </c>
      <c r="F509" s="5">
        <v>6</v>
      </c>
    </row>
    <row r="510" spans="1:6" ht="12.75">
      <c r="A510" s="9"/>
      <c r="B510" t="s">
        <v>327</v>
      </c>
      <c r="C510" s="5">
        <v>231</v>
      </c>
      <c r="D510" s="5">
        <v>7421501</v>
      </c>
      <c r="E510" s="5">
        <f t="shared" si="10"/>
        <v>2677.309163059163</v>
      </c>
      <c r="F510" s="5">
        <v>16</v>
      </c>
    </row>
    <row r="511" spans="1:6" ht="12.75">
      <c r="A511" s="9"/>
      <c r="C511" s="5"/>
      <c r="D511" s="5"/>
      <c r="E511" s="5"/>
      <c r="F511" s="5"/>
    </row>
    <row r="512" spans="1:6" ht="12.75">
      <c r="A512" s="9"/>
      <c r="B512" t="s">
        <v>366</v>
      </c>
      <c r="C512" s="5">
        <v>60567</v>
      </c>
      <c r="D512" s="5">
        <v>1674882825</v>
      </c>
      <c r="E512" s="5">
        <f t="shared" si="10"/>
        <v>2304.449101821124</v>
      </c>
      <c r="F512" s="5">
        <v>939</v>
      </c>
    </row>
    <row r="513" spans="3:6" ht="12.75">
      <c r="C513" s="5"/>
      <c r="D513" s="5"/>
      <c r="E513" s="5"/>
      <c r="F513" s="5"/>
    </row>
    <row r="514" spans="2:6" ht="12.75">
      <c r="B514" t="s">
        <v>367</v>
      </c>
      <c r="C514" s="5">
        <f>SUM(C515:C518)</f>
        <v>2747</v>
      </c>
      <c r="D514" s="5">
        <f>SUM(D515:D518)</f>
        <v>56356533</v>
      </c>
      <c r="E514" s="5">
        <f t="shared" si="10"/>
        <v>1709.6387877684747</v>
      </c>
      <c r="F514" s="5">
        <f>SUM(F515:F518)</f>
        <v>89</v>
      </c>
    </row>
    <row r="515" spans="2:6" ht="12.75">
      <c r="B515" t="s">
        <v>338</v>
      </c>
      <c r="C515" s="5">
        <v>501</v>
      </c>
      <c r="D515" s="5">
        <v>6688989</v>
      </c>
      <c r="E515" s="5">
        <f t="shared" si="10"/>
        <v>1112.6062874251497</v>
      </c>
      <c r="F515" s="5">
        <v>19</v>
      </c>
    </row>
    <row r="516" spans="2:6" ht="12.75">
      <c r="B516" t="s">
        <v>346</v>
      </c>
      <c r="C516" s="5">
        <v>989</v>
      </c>
      <c r="D516" s="5">
        <v>27593879</v>
      </c>
      <c r="E516" s="5">
        <f t="shared" si="10"/>
        <v>2325.0656386922815</v>
      </c>
      <c r="F516" s="5">
        <v>6</v>
      </c>
    </row>
    <row r="517" spans="2:6" ht="12.75">
      <c r="B517" t="s">
        <v>2</v>
      </c>
      <c r="C517" s="5">
        <v>148</v>
      </c>
      <c r="D517" s="5">
        <v>2509194</v>
      </c>
      <c r="E517" s="5">
        <f t="shared" si="10"/>
        <v>1412.8344594594594</v>
      </c>
      <c r="F517" s="5">
        <v>3</v>
      </c>
    </row>
    <row r="518" spans="1:6" ht="12.75">
      <c r="A518" s="9"/>
      <c r="B518" t="s">
        <v>7</v>
      </c>
      <c r="C518" s="5">
        <v>1109</v>
      </c>
      <c r="D518" s="5">
        <v>19564471</v>
      </c>
      <c r="E518" s="5">
        <f t="shared" si="10"/>
        <v>1470.1285692816352</v>
      </c>
      <c r="F518" s="5">
        <v>61</v>
      </c>
    </row>
    <row r="519" spans="1:6" ht="12.75">
      <c r="A519" s="9"/>
      <c r="C519" s="5"/>
      <c r="D519" s="5"/>
      <c r="E519" s="5"/>
      <c r="F519" s="5"/>
    </row>
    <row r="520" spans="1:6" ht="12.75">
      <c r="A520" s="9"/>
      <c r="B520" t="s">
        <v>357</v>
      </c>
      <c r="C520" s="5">
        <f>3831+41</f>
        <v>3872</v>
      </c>
      <c r="D520" s="5">
        <f>49672734+383812</f>
        <v>50056546</v>
      </c>
      <c r="E520" s="5">
        <f t="shared" si="10"/>
        <v>1077.3189135674932</v>
      </c>
      <c r="F520" s="5">
        <f>120+3</f>
        <v>123</v>
      </c>
    </row>
    <row r="521" spans="1:6" ht="12.75">
      <c r="A521" s="9"/>
      <c r="C521" s="5"/>
      <c r="D521" s="5"/>
      <c r="E521" s="5"/>
      <c r="F521" s="5"/>
    </row>
    <row r="522" spans="1:6" ht="12.75">
      <c r="A522" s="9"/>
      <c r="B522" t="s">
        <v>358</v>
      </c>
      <c r="C522" s="5">
        <v>458</v>
      </c>
      <c r="D522" s="5">
        <v>14291964</v>
      </c>
      <c r="E522" s="5">
        <f aca="true" t="shared" si="11" ref="E522:E530">(D522/C522)/12</f>
        <v>2600.430131004367</v>
      </c>
      <c r="F522" s="5">
        <v>66</v>
      </c>
    </row>
    <row r="523" spans="3:6" ht="12.75">
      <c r="C523" s="5"/>
      <c r="D523" s="5"/>
      <c r="E523" s="5"/>
      <c r="F523" s="5"/>
    </row>
    <row r="524" spans="2:6" ht="12.75">
      <c r="B524" s="8" t="s">
        <v>359</v>
      </c>
      <c r="C524" s="5">
        <f>SUM(C525:C530)</f>
        <v>29117</v>
      </c>
      <c r="D524" s="5">
        <f>SUM(D525:D530)</f>
        <v>965403231</v>
      </c>
      <c r="E524" s="5">
        <f t="shared" si="11"/>
        <v>2762.9999398976543</v>
      </c>
      <c r="F524" s="5">
        <f>SUM(F525:F530)</f>
        <v>968</v>
      </c>
    </row>
    <row r="525" spans="2:6" ht="12.75">
      <c r="B525" t="s">
        <v>45</v>
      </c>
      <c r="C525" s="5">
        <v>15711</v>
      </c>
      <c r="D525" s="5">
        <v>471568239</v>
      </c>
      <c r="E525" s="5">
        <f t="shared" si="11"/>
        <v>2501.2636528546877</v>
      </c>
      <c r="F525" s="5">
        <v>468</v>
      </c>
    </row>
    <row r="526" spans="2:6" ht="12.75">
      <c r="B526" t="s">
        <v>51</v>
      </c>
      <c r="C526" s="5">
        <v>9251</v>
      </c>
      <c r="D526" s="5">
        <v>361524416</v>
      </c>
      <c r="E526" s="5">
        <f t="shared" si="11"/>
        <v>3256.624653190646</v>
      </c>
      <c r="F526" s="5">
        <v>285</v>
      </c>
    </row>
    <row r="527" spans="2:6" ht="12.75">
      <c r="B527" t="s">
        <v>46</v>
      </c>
      <c r="C527" s="5">
        <v>1701</v>
      </c>
      <c r="D527" s="5">
        <v>51799234</v>
      </c>
      <c r="E527" s="5">
        <f t="shared" si="11"/>
        <v>2537.685381148344</v>
      </c>
      <c r="F527" s="5">
        <v>57</v>
      </c>
    </row>
    <row r="528" spans="2:6" ht="12.75">
      <c r="B528" t="s">
        <v>47</v>
      </c>
      <c r="C528" s="5">
        <v>910</v>
      </c>
      <c r="D528" s="5">
        <v>20977209</v>
      </c>
      <c r="E528" s="5">
        <f t="shared" si="11"/>
        <v>1920.9898351648353</v>
      </c>
      <c r="F528" s="5">
        <v>62</v>
      </c>
    </row>
    <row r="529" spans="2:6" ht="12.75">
      <c r="B529" t="s">
        <v>48</v>
      </c>
      <c r="C529" s="5">
        <v>464</v>
      </c>
      <c r="D529" s="5">
        <v>18332843</v>
      </c>
      <c r="E529" s="5">
        <f t="shared" si="11"/>
        <v>3292.5364583333335</v>
      </c>
      <c r="F529" s="5">
        <v>30</v>
      </c>
    </row>
    <row r="530" spans="1:6" ht="12.75">
      <c r="A530" s="3"/>
      <c r="B530" t="s">
        <v>49</v>
      </c>
      <c r="C530" s="5">
        <v>1080</v>
      </c>
      <c r="D530" s="5">
        <v>41201290</v>
      </c>
      <c r="E530" s="5">
        <f t="shared" si="11"/>
        <v>3179.1118827160494</v>
      </c>
      <c r="F530" s="5">
        <v>66</v>
      </c>
    </row>
    <row r="531" spans="1:6" ht="12.75">
      <c r="A531"/>
      <c r="C531" s="5"/>
      <c r="D531" s="5"/>
      <c r="E531" s="5"/>
      <c r="F531" s="5"/>
    </row>
    <row r="532" spans="1:6" ht="12.75">
      <c r="A532"/>
      <c r="C532" s="5"/>
      <c r="D532" s="5"/>
      <c r="E532" s="5"/>
      <c r="F532" s="5"/>
    </row>
    <row r="533" spans="1:6" ht="12.75">
      <c r="A533"/>
      <c r="C533" s="5"/>
      <c r="D533" s="5"/>
      <c r="E533" s="5"/>
      <c r="F533" s="5"/>
    </row>
    <row r="534" spans="1:6" ht="12.75">
      <c r="A534"/>
      <c r="C534" s="5"/>
      <c r="D534" s="5"/>
      <c r="E534" s="5"/>
      <c r="F534" s="5"/>
    </row>
    <row r="535" spans="1:6" ht="12.75">
      <c r="A535"/>
      <c r="C535" s="5"/>
      <c r="D535" s="5"/>
      <c r="E535" s="5"/>
      <c r="F535" s="5"/>
    </row>
    <row r="536" spans="1:6" ht="12.75">
      <c r="A536"/>
      <c r="C536" s="5"/>
      <c r="D536" s="5"/>
      <c r="E536" s="5"/>
      <c r="F536" s="5"/>
    </row>
    <row r="537" ht="12.75">
      <c r="A537"/>
    </row>
    <row r="538" ht="12.75">
      <c r="A538"/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&amp;LAttachment 2: NAICS Sector Level Titles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dknold</cp:lastModifiedBy>
  <cp:lastPrinted>2007-09-27T20:43:20Z</cp:lastPrinted>
  <dcterms:created xsi:type="dcterms:W3CDTF">2001-08-15T19:18:41Z</dcterms:created>
  <dcterms:modified xsi:type="dcterms:W3CDTF">2008-09-25T14:37:05Z</dcterms:modified>
  <cp:category/>
  <cp:version/>
  <cp:contentType/>
  <cp:contentStatus/>
</cp:coreProperties>
</file>