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A" sheetId="1" r:id="rId1"/>
  </sheets>
  <definedNames>
    <definedName name="_xlnm.Print_Area" localSheetId="0">'A'!$A$1:$N$46</definedName>
  </definedNames>
  <calcPr fullCalcOnLoad="1"/>
</workbook>
</file>

<file path=xl/sharedStrings.xml><?xml version="1.0" encoding="utf-8"?>
<sst xmlns="http://schemas.openxmlformats.org/spreadsheetml/2006/main" count="86" uniqueCount="57">
  <si>
    <t xml:space="preserve"> TABLE 15.  FIRST QUARTER ESTABLISHMENTS</t>
  </si>
  <si>
    <t>Percent</t>
  </si>
  <si>
    <t>County</t>
  </si>
  <si>
    <t xml:space="preserve">   Total</t>
  </si>
  <si>
    <t>of Total</t>
  </si>
  <si>
    <t xml:space="preserve">  Mining</t>
  </si>
  <si>
    <t xml:space="preserve"> Construction</t>
  </si>
  <si>
    <t xml:space="preserve"> Manufacturing</t>
  </si>
  <si>
    <t>State Total</t>
  </si>
  <si>
    <t>---&gt;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</si>
  <si>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</si>
  <si>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</si>
  <si>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</si>
  <si>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</si>
  <si>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</si>
  <si>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</si>
  <si>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</si>
  <si>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</si>
  <si>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</si>
  <si>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</si>
  <si>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</si>
  <si>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</si>
  <si>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</si>
  <si>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</si>
  <si>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</si>
  <si>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</si>
  <si>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</si>
  <si>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</si>
  <si>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</si>
  <si>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</si>
  <si>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</si>
  <si>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</si>
  <si>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</si>
  <si>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</si>
  <si>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</si>
  <si>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</si>
  <si>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</si>
  <si>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</si>
  <si>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</si>
  <si>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Trade,</t>
  </si>
  <si>
    <t xml:space="preserve">     Information</t>
  </si>
  <si>
    <t>&amp; Utilities</t>
  </si>
  <si>
    <t xml:space="preserve"> Transportation</t>
  </si>
  <si>
    <t xml:space="preserve">Financial </t>
  </si>
  <si>
    <t>Activities</t>
  </si>
  <si>
    <t>Professional &amp;</t>
  </si>
  <si>
    <t>Business Svcs</t>
  </si>
  <si>
    <t>Education &amp;</t>
  </si>
  <si>
    <t>Health Svcs</t>
  </si>
  <si>
    <t xml:space="preserve">Leisure &amp; </t>
  </si>
  <si>
    <t>Hospitality</t>
  </si>
  <si>
    <t>Other Services</t>
  </si>
  <si>
    <t>Government</t>
  </si>
  <si>
    <t xml:space="preserve">                 </t>
  </si>
  <si>
    <t>IN UTAH, BY COUNTY AND NAICS SECTOR, 2008</t>
  </si>
  <si>
    <t>Source:  Utah Department of Workforce Services, Workforce Development &amp; Information Division, Annual Report of Labor Market Information, 2008.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</si>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</sst>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 vertical="top"/>
      <protection/>
    </xf>
  </cellStyleXfs>
  <cellXfs count="11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2" borderId="0" xfId="0" applyFont="1" applyFill="1" applyAlignment="1">
      <alignment/>
    </xf>
    <xf numFmtId="3" fontId="0" fillId="2" borderId="0" xfId="0" applyFill="1" applyAlignment="1">
      <alignment/>
    </xf>
    <xf numFmtId="3" fontId="6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Font="1" applyFill="1" applyAlignment="1">
      <alignment/>
    </xf>
    <xf numFmtId="3" fontId="3" fillId="0" borderId="0" xfId="0" applyFont="1" applyFill="1" applyAlignment="1">
      <alignment horizontal="right"/>
    </xf>
    <xf numFmtId="3" fontId="3" fillId="0" borderId="0" xfId="0" applyFont="1" applyFill="1" applyAlignment="1">
      <alignment horizontal="center"/>
    </xf>
    <xf numFmtId="3" fontId="3" fillId="0" borderId="0" xfId="0" applyFont="1" applyFill="1" applyAlignment="1">
      <alignment/>
    </xf>
    <xf numFmtId="3" fontId="3" fillId="0" borderId="0" xfId="17" applyFont="1" applyFill="1">
      <alignment/>
      <protection/>
    </xf>
  </cellXfs>
  <cellStyles count="4">
    <cellStyle name="Normal" xfId="0"/>
    <cellStyle name="Followed Hyperlink" xfId="15"/>
    <cellStyle name="Hyperlink" xfId="16"/>
    <cellStyle name="Normal_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3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57421875" style="0" bestFit="1" customWidth="1"/>
    <col min="3" max="3" width="7.00390625" style="0" bestFit="1" customWidth="1"/>
    <col min="4" max="4" width="6.8515625" style="0" customWidth="1"/>
    <col min="6" max="6" width="11.00390625" style="0" customWidth="1"/>
    <col min="7" max="7" width="11.7109375" style="3" customWidth="1"/>
    <col min="8" max="8" width="8.57421875" style="0" customWidth="1"/>
    <col min="9" max="9" width="8.57421875" style="3" customWidth="1"/>
    <col min="10" max="10" width="13.00390625" style="3" customWidth="1"/>
    <col min="11" max="11" width="10.00390625" style="3" customWidth="1"/>
    <col min="12" max="12" width="9.28125" style="3" customWidth="1"/>
    <col min="13" max="13" width="11.421875" style="3" customWidth="1"/>
    <col min="14" max="14" width="10.57421875" style="0" customWidth="1"/>
    <col min="23" max="23" width="14.7109375" style="0" customWidth="1"/>
    <col min="25" max="25" width="5.7109375" style="0" customWidth="1"/>
    <col min="26" max="26" width="6.7109375" style="0" customWidth="1"/>
    <col min="27" max="27" width="5.7109375" style="0" customWidth="1"/>
    <col min="29" max="29" width="5.7109375" style="0" customWidth="1"/>
    <col min="31" max="31" width="5.7109375" style="0" customWidth="1"/>
    <col min="33" max="33" width="5.7109375" style="0" customWidth="1"/>
  </cols>
  <sheetData>
    <row r="1" spans="1:15" s="1" customFormat="1" ht="11.25">
      <c r="A1" s="6"/>
      <c r="B1" s="6"/>
      <c r="C1" s="6"/>
      <c r="D1" s="6"/>
      <c r="E1" s="6"/>
      <c r="F1" s="6"/>
      <c r="G1" s="6" t="s">
        <v>0</v>
      </c>
      <c r="H1" s="6"/>
      <c r="I1" s="6"/>
      <c r="J1" s="6"/>
      <c r="K1" s="6"/>
      <c r="L1" s="6"/>
      <c r="M1" s="6"/>
      <c r="N1" s="6"/>
      <c r="O1" s="6"/>
    </row>
    <row r="2" spans="1:15" s="1" customFormat="1" ht="11.25">
      <c r="A2" s="6"/>
      <c r="B2" s="6"/>
      <c r="C2" s="6"/>
      <c r="D2" s="6"/>
      <c r="E2" s="6"/>
      <c r="F2" s="6"/>
      <c r="G2" s="6" t="s">
        <v>54</v>
      </c>
      <c r="H2" s="6"/>
      <c r="I2" s="6"/>
      <c r="J2" s="6"/>
      <c r="K2" s="6"/>
      <c r="L2" s="6"/>
      <c r="M2" s="6"/>
      <c r="N2" s="6"/>
      <c r="O2" s="6"/>
    </row>
    <row r="3" spans="1:15" s="1" customFormat="1" ht="11.25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11.25">
      <c r="A4" s="6"/>
      <c r="B4" s="6"/>
      <c r="C4" s="6"/>
      <c r="D4" s="6"/>
      <c r="E4" s="6"/>
      <c r="F4" s="6"/>
      <c r="G4" s="8" t="s">
        <v>39</v>
      </c>
      <c r="H4" s="6"/>
      <c r="I4" s="6"/>
      <c r="J4" s="6"/>
      <c r="K4" s="6"/>
      <c r="L4" s="6"/>
      <c r="M4" s="6"/>
      <c r="N4" s="6"/>
      <c r="O4" s="6"/>
    </row>
    <row r="5" spans="1:15" s="1" customFormat="1" ht="11.25">
      <c r="A5" s="6"/>
      <c r="B5" s="6"/>
      <c r="C5" s="6" t="s">
        <v>1</v>
      </c>
      <c r="D5" s="6"/>
      <c r="E5" s="6"/>
      <c r="F5" s="6"/>
      <c r="G5" s="8" t="s">
        <v>42</v>
      </c>
      <c r="H5" s="6"/>
      <c r="I5" s="8" t="s">
        <v>43</v>
      </c>
      <c r="J5" s="8" t="s">
        <v>45</v>
      </c>
      <c r="K5" s="8" t="s">
        <v>47</v>
      </c>
      <c r="L5" s="8" t="s">
        <v>49</v>
      </c>
      <c r="M5" s="6"/>
      <c r="N5" s="6"/>
      <c r="O5" s="6"/>
    </row>
    <row r="6" spans="1:15" s="1" customFormat="1" ht="11.25">
      <c r="A6" s="6" t="s">
        <v>2</v>
      </c>
      <c r="B6" s="6" t="s">
        <v>3</v>
      </c>
      <c r="C6" s="6" t="s">
        <v>4</v>
      </c>
      <c r="D6" s="8" t="s">
        <v>5</v>
      </c>
      <c r="E6" s="8" t="s">
        <v>6</v>
      </c>
      <c r="F6" s="8" t="s">
        <v>7</v>
      </c>
      <c r="G6" s="8" t="s">
        <v>41</v>
      </c>
      <c r="H6" s="7" t="s">
        <v>40</v>
      </c>
      <c r="I6" s="8" t="s">
        <v>44</v>
      </c>
      <c r="J6" s="8" t="s">
        <v>46</v>
      </c>
      <c r="K6" s="8" t="s">
        <v>48</v>
      </c>
      <c r="L6" s="8" t="s">
        <v>50</v>
      </c>
      <c r="M6" s="9" t="s">
        <v>51</v>
      </c>
      <c r="N6" s="9" t="s">
        <v>52</v>
      </c>
      <c r="O6" s="6"/>
    </row>
    <row r="7" spans="1:15" s="1" customFormat="1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1" customFormat="1" ht="11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4" s="1" customFormat="1" ht="11.25">
      <c r="A9" s="1" t="s">
        <v>8</v>
      </c>
      <c r="B9" s="4">
        <f>D9+E9+F9+G9+H9+I9+J9+K9+L9+M9+N9</f>
        <v>84682</v>
      </c>
      <c r="C9" s="5">
        <f>SUM(C11:C44)</f>
        <v>0.9999999999999999</v>
      </c>
      <c r="D9" s="4">
        <f aca="true" t="shared" si="0" ref="D9:N9">SUM(D11:D44)</f>
        <v>527</v>
      </c>
      <c r="E9" s="4">
        <f t="shared" si="0"/>
        <v>13004</v>
      </c>
      <c r="F9" s="4">
        <f t="shared" si="0"/>
        <v>3893</v>
      </c>
      <c r="G9" s="4">
        <f t="shared" si="0"/>
        <v>17664</v>
      </c>
      <c r="H9" s="4">
        <f t="shared" si="0"/>
        <v>1585</v>
      </c>
      <c r="I9" s="4">
        <f t="shared" si="0"/>
        <v>10878</v>
      </c>
      <c r="J9" s="4">
        <f t="shared" si="0"/>
        <v>15732</v>
      </c>
      <c r="K9" s="4">
        <f t="shared" si="0"/>
        <v>7287</v>
      </c>
      <c r="L9" s="4">
        <f t="shared" si="0"/>
        <v>5671</v>
      </c>
      <c r="M9" s="4">
        <f t="shared" si="0"/>
        <v>4747</v>
      </c>
      <c r="N9" s="4">
        <f t="shared" si="0"/>
        <v>3694</v>
      </c>
    </row>
    <row r="10" spans="2:19" s="1" customFormat="1" ht="11.25">
      <c r="B10" s="6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S10" s="1" t="s">
        <v>9</v>
      </c>
    </row>
    <row r="11" spans="1:14" s="1" customFormat="1" ht="11.25">
      <c r="A11" s="1" t="s">
        <v>10</v>
      </c>
      <c r="B11" s="4">
        <f>SUM(D11:N11)</f>
        <v>211</v>
      </c>
      <c r="C11" s="5">
        <f>B11/$B$9</f>
        <v>0.00249167473607142</v>
      </c>
      <c r="D11" s="6">
        <v>4</v>
      </c>
      <c r="E11" s="6">
        <v>28</v>
      </c>
      <c r="F11" s="6">
        <v>9</v>
      </c>
      <c r="G11" s="6">
        <f>4+36+7</f>
        <v>47</v>
      </c>
      <c r="H11" s="6">
        <v>0</v>
      </c>
      <c r="I11" s="6">
        <f>8+4</f>
        <v>12</v>
      </c>
      <c r="J11" s="6">
        <f>7+1</f>
        <v>8</v>
      </c>
      <c r="K11" s="6">
        <v>15</v>
      </c>
      <c r="L11" s="6">
        <f>3+28</f>
        <v>31</v>
      </c>
      <c r="M11" s="6">
        <v>9</v>
      </c>
      <c r="N11" s="6">
        <v>48</v>
      </c>
    </row>
    <row r="12" spans="1:14" s="1" customFormat="1" ht="11.25">
      <c r="A12" s="1" t="s">
        <v>11</v>
      </c>
      <c r="B12" s="4">
        <f>SUM(D12:N12)</f>
        <v>1207</v>
      </c>
      <c r="C12" s="5">
        <f>B12/$B$9</f>
        <v>0.014253324201128929</v>
      </c>
      <c r="D12" s="6">
        <v>4</v>
      </c>
      <c r="E12" s="6">
        <v>214</v>
      </c>
      <c r="F12" s="6">
        <v>77</v>
      </c>
      <c r="G12" s="6">
        <f>7+193+81</f>
        <v>281</v>
      </c>
      <c r="H12" s="6">
        <v>10</v>
      </c>
      <c r="I12" s="6">
        <f>63+49</f>
        <v>112</v>
      </c>
      <c r="J12" s="6">
        <f>59+3+41</f>
        <v>103</v>
      </c>
      <c r="K12" s="6">
        <f>9+95</f>
        <v>104</v>
      </c>
      <c r="L12" s="6">
        <f>17+70</f>
        <v>87</v>
      </c>
      <c r="M12" s="6">
        <v>73</v>
      </c>
      <c r="N12" s="6">
        <v>142</v>
      </c>
    </row>
    <row r="13" spans="1:14" s="1" customFormat="1" ht="11.25">
      <c r="A13" s="1" t="s">
        <v>12</v>
      </c>
      <c r="B13" s="4">
        <f>SUM(D13:N13)</f>
        <v>3242</v>
      </c>
      <c r="C13" s="5">
        <f>B13/$B$9</f>
        <v>0.0382844051864623</v>
      </c>
      <c r="D13" s="6">
        <v>5</v>
      </c>
      <c r="E13" s="6">
        <v>603</v>
      </c>
      <c r="F13" s="6">
        <v>231</v>
      </c>
      <c r="G13" s="6">
        <f>6+527+92</f>
        <v>625</v>
      </c>
      <c r="H13" s="6">
        <v>45</v>
      </c>
      <c r="I13" s="6">
        <f>204+175</f>
        <v>379</v>
      </c>
      <c r="J13" s="6">
        <f>363+19+137</f>
        <v>519</v>
      </c>
      <c r="K13" s="6">
        <f>27+291</f>
        <v>318</v>
      </c>
      <c r="L13" s="6">
        <f>40+137</f>
        <v>177</v>
      </c>
      <c r="M13" s="6">
        <f>173+2</f>
        <v>175</v>
      </c>
      <c r="N13" s="6">
        <v>165</v>
      </c>
    </row>
    <row r="14" spans="1:14" s="1" customFormat="1" ht="11.25">
      <c r="A14" s="1" t="s">
        <v>13</v>
      </c>
      <c r="B14" s="4">
        <f>SUM(D14:N14)</f>
        <v>673</v>
      </c>
      <c r="C14" s="5">
        <f>B14/$B$9</f>
        <v>0.007947379608417373</v>
      </c>
      <c r="D14" s="6">
        <v>20</v>
      </c>
      <c r="E14" s="6">
        <v>50</v>
      </c>
      <c r="F14" s="6">
        <v>24</v>
      </c>
      <c r="G14" s="6">
        <f>5+135+27</f>
        <v>167</v>
      </c>
      <c r="H14" s="6">
        <v>10</v>
      </c>
      <c r="I14" s="6">
        <f>33+21</f>
        <v>54</v>
      </c>
      <c r="J14" s="6">
        <f>35+3+20</f>
        <v>58</v>
      </c>
      <c r="K14" s="6">
        <f>2+77</f>
        <v>79</v>
      </c>
      <c r="L14" s="6">
        <f>8+46</f>
        <v>54</v>
      </c>
      <c r="M14" s="6">
        <v>60</v>
      </c>
      <c r="N14" s="6">
        <v>97</v>
      </c>
    </row>
    <row r="15" spans="1:14" s="1" customFormat="1" ht="11.25">
      <c r="A15" s="1" t="s">
        <v>14</v>
      </c>
      <c r="B15" s="4">
        <f>SUM(D15:N15)</f>
        <v>49</v>
      </c>
      <c r="C15" s="5">
        <f>B15/$B$9</f>
        <v>0.0005786353652488132</v>
      </c>
      <c r="D15" s="6">
        <v>0</v>
      </c>
      <c r="E15" s="6">
        <v>4</v>
      </c>
      <c r="F15" s="7" t="s">
        <v>56</v>
      </c>
      <c r="G15" s="6">
        <f>3+4</f>
        <v>7</v>
      </c>
      <c r="H15" s="7" t="s">
        <v>56</v>
      </c>
      <c r="I15" s="6">
        <v>0</v>
      </c>
      <c r="J15" s="7" t="s">
        <v>56</v>
      </c>
      <c r="K15" s="6">
        <v>0</v>
      </c>
      <c r="L15" s="6">
        <f>4+6</f>
        <v>10</v>
      </c>
      <c r="M15" s="7" t="s">
        <v>56</v>
      </c>
      <c r="N15" s="6">
        <v>28</v>
      </c>
    </row>
    <row r="16" spans="2:14" s="1" customFormat="1" ht="11.2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1" customFormat="1" ht="11.25">
      <c r="A17" s="1" t="s">
        <v>15</v>
      </c>
      <c r="B17" s="4">
        <f>SUM(D17:N17)</f>
        <v>7071</v>
      </c>
      <c r="C17" s="5">
        <f>B17/$B$9</f>
        <v>0.08350062587090527</v>
      </c>
      <c r="D17" s="6">
        <v>11</v>
      </c>
      <c r="E17" s="6">
        <v>1167</v>
      </c>
      <c r="F17" s="6">
        <v>305</v>
      </c>
      <c r="G17" s="6">
        <f>10+1158+218</f>
        <v>1386</v>
      </c>
      <c r="H17" s="6">
        <v>91</v>
      </c>
      <c r="I17" s="6">
        <f>510+425</f>
        <v>935</v>
      </c>
      <c r="J17" s="6">
        <v>1371</v>
      </c>
      <c r="K17" s="6">
        <f>90+573</f>
        <v>663</v>
      </c>
      <c r="L17" s="6">
        <f>77+362</f>
        <v>439</v>
      </c>
      <c r="M17" s="6">
        <v>414</v>
      </c>
      <c r="N17" s="6">
        <v>289</v>
      </c>
    </row>
    <row r="18" spans="1:14" s="1" customFormat="1" ht="11.25">
      <c r="A18" s="1" t="s">
        <v>16</v>
      </c>
      <c r="B18" s="4">
        <f>SUM(D18:N18)</f>
        <v>743</v>
      </c>
      <c r="C18" s="5">
        <f>B18/$B$9</f>
        <v>0.008774001558772821</v>
      </c>
      <c r="D18" s="6">
        <v>87</v>
      </c>
      <c r="E18" s="6">
        <v>108</v>
      </c>
      <c r="F18" s="6">
        <v>24</v>
      </c>
      <c r="G18" s="6">
        <f>12+87+98</f>
        <v>197</v>
      </c>
      <c r="H18" s="6">
        <v>6</v>
      </c>
      <c r="I18" s="6">
        <f>29+26</f>
        <v>55</v>
      </c>
      <c r="J18" s="6">
        <f>35+1+19</f>
        <v>55</v>
      </c>
      <c r="K18" s="6">
        <f>4+41</f>
        <v>45</v>
      </c>
      <c r="L18" s="6">
        <f>6+34</f>
        <v>40</v>
      </c>
      <c r="M18" s="6">
        <v>44</v>
      </c>
      <c r="N18" s="6">
        <v>82</v>
      </c>
    </row>
    <row r="19" spans="1:14" s="1" customFormat="1" ht="11.25">
      <c r="A19" s="1" t="s">
        <v>17</v>
      </c>
      <c r="B19" s="4">
        <f>SUM(D19:N19)</f>
        <v>260</v>
      </c>
      <c r="C19" s="5">
        <f>B19/$B$9</f>
        <v>0.003070310101320233</v>
      </c>
      <c r="D19" s="6">
        <v>9</v>
      </c>
      <c r="E19" s="6">
        <v>24</v>
      </c>
      <c r="F19" s="6">
        <v>5</v>
      </c>
      <c r="G19" s="6">
        <f>11+43+9</f>
        <v>63</v>
      </c>
      <c r="H19" s="6">
        <v>7</v>
      </c>
      <c r="I19" s="6">
        <f>10+4</f>
        <v>14</v>
      </c>
      <c r="J19" s="6">
        <f>11+2+3</f>
        <v>16</v>
      </c>
      <c r="K19" s="6">
        <f>1+9</f>
        <v>10</v>
      </c>
      <c r="L19" s="6">
        <v>24</v>
      </c>
      <c r="M19" s="6">
        <v>19</v>
      </c>
      <c r="N19" s="6">
        <v>69</v>
      </c>
    </row>
    <row r="20" spans="1:14" s="1" customFormat="1" ht="11.25">
      <c r="A20" s="1" t="s">
        <v>18</v>
      </c>
      <c r="B20" s="4">
        <f>SUM(D20:N20)</f>
        <v>235</v>
      </c>
      <c r="C20" s="5">
        <f>B20/$B$9</f>
        <v>0.002775087976193288</v>
      </c>
      <c r="D20" s="7" t="s">
        <v>56</v>
      </c>
      <c r="E20" s="6">
        <v>20</v>
      </c>
      <c r="F20" s="6">
        <v>7</v>
      </c>
      <c r="G20" s="6">
        <f>6+34+4</f>
        <v>44</v>
      </c>
      <c r="H20" s="7" t="s">
        <v>56</v>
      </c>
      <c r="I20" s="6">
        <f>6+8</f>
        <v>14</v>
      </c>
      <c r="J20" s="6">
        <f>7+3</f>
        <v>10</v>
      </c>
      <c r="K20" s="6">
        <f>3+10</f>
        <v>13</v>
      </c>
      <c r="L20" s="6">
        <f>8+51</f>
        <v>59</v>
      </c>
      <c r="M20" s="6">
        <f>5+1</f>
        <v>6</v>
      </c>
      <c r="N20" s="6">
        <v>62</v>
      </c>
    </row>
    <row r="21" spans="1:14" s="1" customFormat="1" ht="11.25">
      <c r="A21" s="1" t="s">
        <v>19</v>
      </c>
      <c r="B21" s="4">
        <f>SUM(D21:N21)</f>
        <v>536</v>
      </c>
      <c r="C21" s="5">
        <f>B21/$B$9</f>
        <v>0.0063295623627217116</v>
      </c>
      <c r="D21" s="6">
        <v>12</v>
      </c>
      <c r="E21" s="6">
        <v>71</v>
      </c>
      <c r="F21" s="6">
        <v>7</v>
      </c>
      <c r="G21" s="6">
        <f>6+93+12</f>
        <v>111</v>
      </c>
      <c r="H21" s="6">
        <v>6</v>
      </c>
      <c r="I21" s="6">
        <f>13+28</f>
        <v>41</v>
      </c>
      <c r="J21" s="6">
        <f>34+1+18</f>
        <v>53</v>
      </c>
      <c r="K21" s="6">
        <f>7+25</f>
        <v>32</v>
      </c>
      <c r="L21" s="6">
        <f>30+87</f>
        <v>117</v>
      </c>
      <c r="M21" s="6">
        <v>24</v>
      </c>
      <c r="N21" s="6">
        <v>62</v>
      </c>
    </row>
    <row r="22" spans="2:14" s="1" customFormat="1" ht="11.25">
      <c r="B22" s="4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11.25">
      <c r="A23" s="1" t="s">
        <v>20</v>
      </c>
      <c r="B23" s="4">
        <f>SUM(D23:N23)</f>
        <v>1370</v>
      </c>
      <c r="C23" s="5">
        <f>B23/$B$9</f>
        <v>0.016178172456956613</v>
      </c>
      <c r="D23" s="7" t="s">
        <v>56</v>
      </c>
      <c r="E23" s="6">
        <v>295</v>
      </c>
      <c r="F23" s="6">
        <v>83</v>
      </c>
      <c r="G23" s="6">
        <f>9+232+62</f>
        <v>303</v>
      </c>
      <c r="H23" s="6">
        <v>18</v>
      </c>
      <c r="I23" s="6">
        <f>67+114</f>
        <v>181</v>
      </c>
      <c r="J23" s="6">
        <f>122+6+64</f>
        <v>192</v>
      </c>
      <c r="K23" s="7" t="s">
        <v>56</v>
      </c>
      <c r="L23" s="6">
        <f>12+94</f>
        <v>106</v>
      </c>
      <c r="M23" s="6">
        <v>68</v>
      </c>
      <c r="N23" s="6">
        <v>124</v>
      </c>
    </row>
    <row r="24" spans="1:14" s="1" customFormat="1" ht="11.25">
      <c r="A24" s="1" t="s">
        <v>21</v>
      </c>
      <c r="B24" s="4">
        <f>SUM(D24:N24)</f>
        <v>259</v>
      </c>
      <c r="C24" s="5">
        <f>B24/$B$9</f>
        <v>0.0030585012163151554</v>
      </c>
      <c r="D24" s="6">
        <v>4</v>
      </c>
      <c r="E24" s="6">
        <v>55</v>
      </c>
      <c r="F24" s="6">
        <v>16</v>
      </c>
      <c r="G24" s="6">
        <f>1+38+12</f>
        <v>51</v>
      </c>
      <c r="H24" s="7" t="s">
        <v>56</v>
      </c>
      <c r="I24" s="6">
        <f>9+6</f>
        <v>15</v>
      </c>
      <c r="J24" s="6">
        <f>16+6</f>
        <v>22</v>
      </c>
      <c r="K24" s="6">
        <f>2+19</f>
        <v>21</v>
      </c>
      <c r="L24" s="6">
        <f>3+19</f>
        <v>22</v>
      </c>
      <c r="M24" s="7" t="s">
        <v>56</v>
      </c>
      <c r="N24" s="6">
        <v>53</v>
      </c>
    </row>
    <row r="25" spans="1:14" s="1" customFormat="1" ht="11.25">
      <c r="A25" s="1" t="s">
        <v>22</v>
      </c>
      <c r="B25" s="4">
        <f>SUM(D25:N25)</f>
        <v>320</v>
      </c>
      <c r="C25" s="5">
        <f>B25/$B$9</f>
        <v>0.0037788432016249026</v>
      </c>
      <c r="D25" s="7" t="s">
        <v>56</v>
      </c>
      <c r="E25" s="6">
        <v>50</v>
      </c>
      <c r="F25" s="6">
        <v>8</v>
      </c>
      <c r="G25" s="6">
        <f>1+54+7</f>
        <v>62</v>
      </c>
      <c r="H25" s="6">
        <v>3</v>
      </c>
      <c r="I25" s="6">
        <f>14+21</f>
        <v>35</v>
      </c>
      <c r="J25" s="6">
        <f>21+10</f>
        <v>31</v>
      </c>
      <c r="K25" s="6">
        <f>2+13</f>
        <v>15</v>
      </c>
      <c r="L25" s="6">
        <f>7+55</f>
        <v>62</v>
      </c>
      <c r="M25" s="7" t="s">
        <v>56</v>
      </c>
      <c r="N25" s="6">
        <v>54</v>
      </c>
    </row>
    <row r="26" spans="1:14" s="1" customFormat="1" ht="11.25">
      <c r="A26" s="1" t="s">
        <v>23</v>
      </c>
      <c r="B26" s="4">
        <f>SUM(D26:N26)</f>
        <v>323</v>
      </c>
      <c r="C26" s="5">
        <f>B26/$B$9</f>
        <v>0.003814269856640136</v>
      </c>
      <c r="D26" s="7" t="s">
        <v>56</v>
      </c>
      <c r="E26" s="6">
        <v>38</v>
      </c>
      <c r="F26" s="6">
        <v>12</v>
      </c>
      <c r="G26" s="6">
        <f>7+74+14</f>
        <v>95</v>
      </c>
      <c r="H26" s="6">
        <v>7</v>
      </c>
      <c r="I26" s="6">
        <f>13+4</f>
        <v>17</v>
      </c>
      <c r="J26" s="7" t="s">
        <v>56</v>
      </c>
      <c r="K26" s="6">
        <f>1+23</f>
        <v>24</v>
      </c>
      <c r="L26" s="6">
        <f>5+26</f>
        <v>31</v>
      </c>
      <c r="M26" s="6">
        <v>17</v>
      </c>
      <c r="N26" s="6">
        <v>82</v>
      </c>
    </row>
    <row r="27" spans="1:14" s="1" customFormat="1" ht="11.25">
      <c r="A27" s="1" t="s">
        <v>24</v>
      </c>
      <c r="B27" s="4">
        <f>SUM(D27:N27)</f>
        <v>268</v>
      </c>
      <c r="C27" s="5">
        <f>B27/$B$9</f>
        <v>0.0031647811813608558</v>
      </c>
      <c r="D27" s="7" t="s">
        <v>56</v>
      </c>
      <c r="E27" s="6">
        <v>80</v>
      </c>
      <c r="F27" s="6">
        <v>18</v>
      </c>
      <c r="G27" s="6">
        <f>5+33+9</f>
        <v>47</v>
      </c>
      <c r="H27" s="7" t="s">
        <v>56</v>
      </c>
      <c r="I27" s="6">
        <f>12+8</f>
        <v>20</v>
      </c>
      <c r="J27" s="6">
        <f>27+1+12</f>
        <v>40</v>
      </c>
      <c r="K27" s="6">
        <f>1+14</f>
        <v>15</v>
      </c>
      <c r="L27" s="6">
        <f>3+9</f>
        <v>12</v>
      </c>
      <c r="M27" s="6">
        <v>11</v>
      </c>
      <c r="N27" s="6">
        <v>25</v>
      </c>
    </row>
    <row r="28" spans="2:14" s="1" customFormat="1" ht="11.25">
      <c r="B28" s="4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s="1" customFormat="1" ht="11.25">
      <c r="A29" s="1" t="s">
        <v>25</v>
      </c>
      <c r="B29" s="4">
        <f>SUM(D29:N29)</f>
        <v>57</v>
      </c>
      <c r="C29" s="5">
        <f>B29/$B$9</f>
        <v>0.0006731064452894358</v>
      </c>
      <c r="D29" s="7" t="s">
        <v>56</v>
      </c>
      <c r="E29" s="6">
        <v>5</v>
      </c>
      <c r="F29" s="7" t="s">
        <v>56</v>
      </c>
      <c r="G29" s="6">
        <f>7+5</f>
        <v>12</v>
      </c>
      <c r="H29" s="6">
        <v>0</v>
      </c>
      <c r="I29" s="7" t="s">
        <v>56</v>
      </c>
      <c r="J29" s="6">
        <v>3</v>
      </c>
      <c r="K29" s="7" t="s">
        <v>56</v>
      </c>
      <c r="L29" s="6">
        <v>10</v>
      </c>
      <c r="M29" s="6">
        <v>2</v>
      </c>
      <c r="N29" s="6">
        <v>25</v>
      </c>
    </row>
    <row r="30" spans="1:14" s="1" customFormat="1" ht="11.25">
      <c r="A30" s="1" t="s">
        <v>26</v>
      </c>
      <c r="B30" s="4">
        <f>SUM(D30:N30)</f>
        <v>119</v>
      </c>
      <c r="C30" s="5">
        <f>B30/$B$9</f>
        <v>0.0014052573156042606</v>
      </c>
      <c r="D30" s="7" t="s">
        <v>56</v>
      </c>
      <c r="E30" s="6">
        <v>21</v>
      </c>
      <c r="F30" s="7" t="s">
        <v>56</v>
      </c>
      <c r="G30" s="6">
        <f>2+10+6</f>
        <v>18</v>
      </c>
      <c r="H30" s="6">
        <v>0</v>
      </c>
      <c r="I30" s="6">
        <f>1+8</f>
        <v>9</v>
      </c>
      <c r="J30" s="6">
        <f>1+1+3</f>
        <v>5</v>
      </c>
      <c r="K30" s="6">
        <f>1+3</f>
        <v>4</v>
      </c>
      <c r="L30" s="6">
        <f>2+15</f>
        <v>17</v>
      </c>
      <c r="M30" s="6">
        <v>12</v>
      </c>
      <c r="N30" s="6">
        <v>33</v>
      </c>
    </row>
    <row r="31" spans="1:14" s="1" customFormat="1" ht="11.25">
      <c r="A31" s="1" t="s">
        <v>27</v>
      </c>
      <c r="B31" s="4">
        <f>SUM(D31:N31)</f>
        <v>37420</v>
      </c>
      <c r="C31" s="5">
        <f>B31/$B$9</f>
        <v>0.44188847689001204</v>
      </c>
      <c r="D31" s="6">
        <v>108</v>
      </c>
      <c r="E31" s="6">
        <v>4630</v>
      </c>
      <c r="F31" s="6">
        <v>1727</v>
      </c>
      <c r="G31" s="6">
        <f>38+7487+900</f>
        <v>8425</v>
      </c>
      <c r="H31" s="6">
        <v>844</v>
      </c>
      <c r="I31" s="6">
        <f>2932+2266</f>
        <v>5198</v>
      </c>
      <c r="J31" s="6">
        <f>5407+269+2468</f>
        <v>8144</v>
      </c>
      <c r="K31" s="6">
        <f>465+2664</f>
        <v>3129</v>
      </c>
      <c r="L31" s="6">
        <f>348+1941</f>
        <v>2289</v>
      </c>
      <c r="M31" s="6">
        <f>2159+81</f>
        <v>2240</v>
      </c>
      <c r="N31" s="6">
        <v>686</v>
      </c>
    </row>
    <row r="32" spans="1:14" s="1" customFormat="1" ht="11.25">
      <c r="A32" s="1" t="s">
        <v>28</v>
      </c>
      <c r="B32" s="4">
        <f>SUM(D32:N32)</f>
        <v>343</v>
      </c>
      <c r="C32" s="5">
        <f>B32/$B$9</f>
        <v>0.004050447556741692</v>
      </c>
      <c r="D32" s="6">
        <v>21</v>
      </c>
      <c r="E32" s="6">
        <v>37</v>
      </c>
      <c r="F32" s="6">
        <v>8</v>
      </c>
      <c r="G32" s="6">
        <f>2+44+14</f>
        <v>60</v>
      </c>
      <c r="H32" s="6">
        <v>4</v>
      </c>
      <c r="I32" s="6">
        <f>10+3</f>
        <v>13</v>
      </c>
      <c r="J32" s="6">
        <f>14+1+11</f>
        <v>26</v>
      </c>
      <c r="K32" s="6">
        <f>3+28</f>
        <v>31</v>
      </c>
      <c r="L32" s="6">
        <f>5+38</f>
        <v>43</v>
      </c>
      <c r="M32" s="6">
        <v>12</v>
      </c>
      <c r="N32" s="6">
        <v>88</v>
      </c>
    </row>
    <row r="33" spans="1:14" s="1" customFormat="1" ht="11.25">
      <c r="A33" s="1" t="s">
        <v>29</v>
      </c>
      <c r="B33" s="4">
        <f>SUM(D33:N33)</f>
        <v>565</v>
      </c>
      <c r="C33" s="5">
        <f>B33/$B$9</f>
        <v>0.006672020027868968</v>
      </c>
      <c r="D33" s="7" t="s">
        <v>56</v>
      </c>
      <c r="E33" s="6">
        <v>97</v>
      </c>
      <c r="F33" s="6">
        <v>40</v>
      </c>
      <c r="G33" s="6">
        <f>2+95+23</f>
        <v>120</v>
      </c>
      <c r="H33" s="6">
        <v>16</v>
      </c>
      <c r="I33" s="6">
        <f>30+24</f>
        <v>54</v>
      </c>
      <c r="J33" s="7" t="s">
        <v>56</v>
      </c>
      <c r="K33" s="6">
        <f>2+45</f>
        <v>47</v>
      </c>
      <c r="L33" s="6">
        <f>6+41</f>
        <v>47</v>
      </c>
      <c r="M33" s="6">
        <v>34</v>
      </c>
      <c r="N33" s="6">
        <v>110</v>
      </c>
    </row>
    <row r="34" spans="2:14" s="1" customFormat="1" ht="11.25">
      <c r="B34" s="4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1.25">
      <c r="A35" s="1" t="s">
        <v>30</v>
      </c>
      <c r="B35" s="4">
        <f>SUM(D35:N35)</f>
        <v>644</v>
      </c>
      <c r="C35" s="5">
        <f>B35/$B$9</f>
        <v>0.007604921943270116</v>
      </c>
      <c r="D35" s="6">
        <v>9</v>
      </c>
      <c r="E35" s="6">
        <v>84</v>
      </c>
      <c r="F35" s="6">
        <v>25</v>
      </c>
      <c r="G35" s="6">
        <f>2+122+51</f>
        <v>175</v>
      </c>
      <c r="H35" s="6">
        <v>11</v>
      </c>
      <c r="I35" s="6">
        <f>36+9</f>
        <v>45</v>
      </c>
      <c r="J35" s="6">
        <f>38+23</f>
        <v>61</v>
      </c>
      <c r="K35" s="6">
        <f>2+51</f>
        <v>53</v>
      </c>
      <c r="L35" s="6">
        <f>6+53</f>
        <v>59</v>
      </c>
      <c r="M35" s="6">
        <v>33</v>
      </c>
      <c r="N35" s="6">
        <v>89</v>
      </c>
    </row>
    <row r="36" spans="1:14" s="1" customFormat="1" ht="11.25">
      <c r="A36" s="1" t="s">
        <v>31</v>
      </c>
      <c r="B36" s="4">
        <f>SUM(D36:N36)</f>
        <v>2370</v>
      </c>
      <c r="C36" s="5">
        <f>B36/$B$9</f>
        <v>0.027987057462034434</v>
      </c>
      <c r="D36" s="6">
        <v>8</v>
      </c>
      <c r="E36" s="6">
        <v>411</v>
      </c>
      <c r="F36" s="6">
        <v>42</v>
      </c>
      <c r="G36" s="6">
        <f>5+399+46</f>
        <v>450</v>
      </c>
      <c r="H36" s="6">
        <v>43</v>
      </c>
      <c r="I36" s="6">
        <f>101+288</f>
        <v>389</v>
      </c>
      <c r="J36" s="6">
        <f>326+17+146</f>
        <v>489</v>
      </c>
      <c r="K36" s="6">
        <f>35+91</f>
        <v>126</v>
      </c>
      <c r="L36" s="6">
        <f>48+177</f>
        <v>225</v>
      </c>
      <c r="M36" s="6">
        <f>88+1</f>
        <v>89</v>
      </c>
      <c r="N36" s="6">
        <v>98</v>
      </c>
    </row>
    <row r="37" spans="1:14" s="1" customFormat="1" ht="11.25">
      <c r="A37" s="1" t="s">
        <v>32</v>
      </c>
      <c r="B37" s="4">
        <f>SUM(D37:N37)</f>
        <v>947</v>
      </c>
      <c r="C37" s="5">
        <f>B37/$B$9</f>
        <v>0.011183014099808696</v>
      </c>
      <c r="D37" s="7" t="s">
        <v>56</v>
      </c>
      <c r="E37" s="6">
        <v>154</v>
      </c>
      <c r="F37" s="6">
        <v>45</v>
      </c>
      <c r="G37" s="6">
        <f>2+125+37</f>
        <v>164</v>
      </c>
      <c r="H37" s="7" t="s">
        <v>56</v>
      </c>
      <c r="I37" s="6">
        <f>44+43</f>
        <v>87</v>
      </c>
      <c r="J37" s="6">
        <f>73+60</f>
        <v>133</v>
      </c>
      <c r="K37" s="6">
        <f>4+93</f>
        <v>97</v>
      </c>
      <c r="L37" s="6">
        <f>8+61</f>
        <v>69</v>
      </c>
      <c r="M37" s="6">
        <v>69</v>
      </c>
      <c r="N37" s="6">
        <v>129</v>
      </c>
    </row>
    <row r="38" spans="1:14" s="1" customFormat="1" ht="11.25">
      <c r="A38" s="1" t="s">
        <v>33</v>
      </c>
      <c r="B38" s="4">
        <f>SUM(D38:N38)</f>
        <v>1332</v>
      </c>
      <c r="C38" s="5">
        <f>B38/$B$9</f>
        <v>0.015729434826763658</v>
      </c>
      <c r="D38" s="6">
        <v>192</v>
      </c>
      <c r="E38" s="6">
        <v>173</v>
      </c>
      <c r="F38" s="6">
        <v>31</v>
      </c>
      <c r="G38" s="6">
        <f>7+197+136</f>
        <v>340</v>
      </c>
      <c r="H38" s="6">
        <v>16</v>
      </c>
      <c r="I38" s="6">
        <f>51+78</f>
        <v>129</v>
      </c>
      <c r="J38" s="6">
        <f>95+1+39</f>
        <v>135</v>
      </c>
      <c r="K38" s="6">
        <f>6+62</f>
        <v>68</v>
      </c>
      <c r="L38" s="6">
        <f>11+59</f>
        <v>70</v>
      </c>
      <c r="M38" s="6">
        <f>72+2</f>
        <v>74</v>
      </c>
      <c r="N38" s="6">
        <v>104</v>
      </c>
    </row>
    <row r="39" spans="1:14" s="1" customFormat="1" ht="11.25">
      <c r="A39" s="1" t="s">
        <v>34</v>
      </c>
      <c r="B39" s="4">
        <f>SUM(D39:N39)</f>
        <v>12557</v>
      </c>
      <c r="C39" s="5">
        <f>B39/$B$9</f>
        <v>0.14828416900876218</v>
      </c>
      <c r="D39" s="6">
        <v>16</v>
      </c>
      <c r="E39" s="6">
        <v>2240</v>
      </c>
      <c r="F39" s="6">
        <v>649</v>
      </c>
      <c r="G39" s="6">
        <f>18+1947+224</f>
        <v>2189</v>
      </c>
      <c r="H39" s="6">
        <v>368</v>
      </c>
      <c r="I39" s="6">
        <f>849+758</f>
        <v>1607</v>
      </c>
      <c r="J39" s="6">
        <f>1649+87+741</f>
        <v>2477</v>
      </c>
      <c r="K39" s="6">
        <f>235+1010</f>
        <v>1245</v>
      </c>
      <c r="L39" s="6">
        <f>142+583</f>
        <v>725</v>
      </c>
      <c r="M39" s="6">
        <f>602+6</f>
        <v>608</v>
      </c>
      <c r="N39" s="6">
        <v>433</v>
      </c>
    </row>
    <row r="40" spans="2:14" s="1" customFormat="1" ht="11.25">
      <c r="B40" s="4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11.25">
      <c r="A41" s="1" t="s">
        <v>35</v>
      </c>
      <c r="B41" s="4">
        <f>SUM(D41:N41)</f>
        <v>874</v>
      </c>
      <c r="C41" s="5">
        <f>B41/$B$9</f>
        <v>0.010320965494438014</v>
      </c>
      <c r="D41" s="6">
        <v>5</v>
      </c>
      <c r="E41" s="6">
        <v>232</v>
      </c>
      <c r="F41" s="6">
        <v>35</v>
      </c>
      <c r="G41" s="6">
        <f>3+114+36</f>
        <v>153</v>
      </c>
      <c r="H41" s="6">
        <v>11</v>
      </c>
      <c r="I41" s="6">
        <f>41+46</f>
        <v>87</v>
      </c>
      <c r="J41" s="6">
        <f>79+2+56</f>
        <v>137</v>
      </c>
      <c r="K41" s="6">
        <f>4+46</f>
        <v>50</v>
      </c>
      <c r="L41" s="6">
        <f>14+42</f>
        <v>56</v>
      </c>
      <c r="M41" s="6">
        <v>43</v>
      </c>
      <c r="N41" s="6">
        <v>65</v>
      </c>
    </row>
    <row r="42" spans="1:14" s="1" customFormat="1" ht="11.25">
      <c r="A42" s="1" t="s">
        <v>36</v>
      </c>
      <c r="B42" s="4">
        <f>SUM(D42:N42)</f>
        <v>4969</v>
      </c>
      <c r="C42" s="5">
        <f>B42/$B$9</f>
        <v>0.05867834959023169</v>
      </c>
      <c r="D42" s="6">
        <v>12</v>
      </c>
      <c r="E42" s="6">
        <v>1162</v>
      </c>
      <c r="F42" s="6">
        <v>186</v>
      </c>
      <c r="G42" s="6">
        <f>12+749+136</f>
        <v>897</v>
      </c>
      <c r="H42" s="6">
        <v>69</v>
      </c>
      <c r="I42" s="6">
        <f>275+382</f>
        <v>657</v>
      </c>
      <c r="J42" s="6">
        <f>486+13+298</f>
        <v>797</v>
      </c>
      <c r="K42" s="6">
        <f>52+405</f>
        <v>457</v>
      </c>
      <c r="L42" s="6">
        <f>46+295</f>
        <v>341</v>
      </c>
      <c r="M42" s="6">
        <f>215+2</f>
        <v>217</v>
      </c>
      <c r="N42" s="6">
        <v>174</v>
      </c>
    </row>
    <row r="43" spans="1:14" s="1" customFormat="1" ht="11.25">
      <c r="A43" s="1" t="s">
        <v>37</v>
      </c>
      <c r="B43" s="4">
        <f>SUM(D43:N43)</f>
        <v>123</v>
      </c>
      <c r="C43" s="5">
        <f>B43/$B$9</f>
        <v>0.001452492855624572</v>
      </c>
      <c r="D43" s="6">
        <v>0</v>
      </c>
      <c r="E43" s="6">
        <v>17</v>
      </c>
      <c r="F43" s="6">
        <v>5</v>
      </c>
      <c r="G43" s="6">
        <f>3+16</f>
        <v>19</v>
      </c>
      <c r="H43" s="7" t="s">
        <v>56</v>
      </c>
      <c r="I43" s="7" t="s">
        <v>56</v>
      </c>
      <c r="J43" s="6">
        <f>2+2</f>
        <v>4</v>
      </c>
      <c r="K43" s="6">
        <v>8</v>
      </c>
      <c r="L43" s="6">
        <f>5+26</f>
        <v>31</v>
      </c>
      <c r="M43" s="6">
        <v>4</v>
      </c>
      <c r="N43" s="6">
        <v>35</v>
      </c>
    </row>
    <row r="44" spans="1:14" s="1" customFormat="1" ht="11.25">
      <c r="A44" s="1" t="s">
        <v>38</v>
      </c>
      <c r="B44" s="4">
        <f>SUM(D44:N44)</f>
        <v>5595</v>
      </c>
      <c r="C44" s="5">
        <f>B44/$B$9</f>
        <v>0.06607071160341041</v>
      </c>
      <c r="D44" s="7" t="s">
        <v>56</v>
      </c>
      <c r="E44" s="6">
        <v>934</v>
      </c>
      <c r="F44" s="6">
        <v>274</v>
      </c>
      <c r="G44" s="6">
        <f>8+988+160</f>
        <v>1156</v>
      </c>
      <c r="H44" s="7" t="s">
        <v>56</v>
      </c>
      <c r="I44" s="6">
        <f>365+354</f>
        <v>719</v>
      </c>
      <c r="J44" s="6">
        <f>478+27+338</f>
        <v>843</v>
      </c>
      <c r="K44" s="6">
        <f>52+566</f>
        <v>618</v>
      </c>
      <c r="L44" s="6">
        <f>50+368</f>
        <v>418</v>
      </c>
      <c r="M44" s="6">
        <f>386+4</f>
        <v>390</v>
      </c>
      <c r="N44" s="6">
        <v>243</v>
      </c>
    </row>
    <row r="45" spans="1:14" s="1" customFormat="1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ht="11.25">
      <c r="A46" s="10" t="s">
        <v>55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1" customFormat="1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s="1" customFormat="1" ht="11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s="1" customFormat="1" ht="11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1" customFormat="1" ht="11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1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1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1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1" customFormat="1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s="1" customFormat="1" ht="11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1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1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1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1" customFormat="1" ht="11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1" customFormat="1" ht="11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1" customFormat="1" ht="11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1" customFormat="1" ht="11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s="1" customFormat="1" ht="11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" customFormat="1" ht="11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7:13" s="1" customFormat="1" ht="11.25">
      <c r="G67" s="2"/>
      <c r="I67" s="2"/>
      <c r="J67" s="2"/>
      <c r="K67" s="2"/>
      <c r="L67" s="2"/>
      <c r="M67" s="2"/>
    </row>
    <row r="68" spans="7:13" s="1" customFormat="1" ht="11.25">
      <c r="G68" s="2"/>
      <c r="I68" s="2"/>
      <c r="J68" s="2"/>
      <c r="K68" s="2"/>
      <c r="L68" s="2"/>
      <c r="M68" s="2"/>
    </row>
    <row r="69" spans="7:13" s="1" customFormat="1" ht="11.25">
      <c r="G69" s="2"/>
      <c r="I69" s="2"/>
      <c r="J69" s="2"/>
      <c r="K69" s="2"/>
      <c r="L69" s="2"/>
      <c r="M69" s="2"/>
    </row>
    <row r="70" spans="7:13" s="1" customFormat="1" ht="11.25">
      <c r="G70" s="2"/>
      <c r="I70" s="2"/>
      <c r="J70" s="2"/>
      <c r="K70" s="2"/>
      <c r="L70" s="2"/>
      <c r="M70" s="2"/>
    </row>
    <row r="71" spans="7:13" s="1" customFormat="1" ht="11.25">
      <c r="G71" s="2"/>
      <c r="I71" s="2"/>
      <c r="J71" s="2"/>
      <c r="K71" s="2"/>
      <c r="L71" s="2"/>
      <c r="M71" s="2"/>
    </row>
    <row r="72" spans="7:13" s="1" customFormat="1" ht="11.25">
      <c r="G72" s="2"/>
      <c r="I72" s="2"/>
      <c r="J72" s="2"/>
      <c r="K72" s="2"/>
      <c r="L72" s="2"/>
      <c r="M72" s="2"/>
    </row>
    <row r="73" spans="7:13" s="1" customFormat="1" ht="11.25">
      <c r="G73" s="2"/>
      <c r="I73" s="2"/>
      <c r="J73" s="2"/>
      <c r="K73" s="2"/>
      <c r="L73" s="2"/>
      <c r="M73" s="2"/>
    </row>
    <row r="74" spans="7:13" s="1" customFormat="1" ht="11.25">
      <c r="G74" s="2"/>
      <c r="I74" s="2"/>
      <c r="J74" s="2"/>
      <c r="K74" s="2"/>
      <c r="L74" s="2"/>
      <c r="M74" s="2"/>
    </row>
    <row r="75" spans="7:13" s="1" customFormat="1" ht="11.25">
      <c r="G75" s="2"/>
      <c r="I75" s="2"/>
      <c r="J75" s="2"/>
      <c r="K75" s="2"/>
      <c r="L75" s="2"/>
      <c r="M75" s="2"/>
    </row>
    <row r="76" spans="7:13" s="1" customFormat="1" ht="11.25">
      <c r="G76" s="2"/>
      <c r="I76" s="2"/>
      <c r="J76" s="2"/>
      <c r="K76" s="2"/>
      <c r="L76" s="2"/>
      <c r="M76" s="2"/>
    </row>
    <row r="77" spans="7:13" s="1" customFormat="1" ht="11.25">
      <c r="G77" s="2"/>
      <c r="I77" s="2"/>
      <c r="J77" s="2"/>
      <c r="K77" s="2"/>
      <c r="L77" s="2"/>
      <c r="M77" s="2"/>
    </row>
    <row r="78" spans="7:13" s="1" customFormat="1" ht="11.25">
      <c r="G78" s="2"/>
      <c r="I78" s="2"/>
      <c r="J78" s="2"/>
      <c r="K78" s="2"/>
      <c r="L78" s="2"/>
      <c r="M78" s="2"/>
    </row>
    <row r="79" spans="7:13" s="1" customFormat="1" ht="11.25">
      <c r="G79" s="2"/>
      <c r="I79" s="2"/>
      <c r="J79" s="2"/>
      <c r="K79" s="2"/>
      <c r="L79" s="2"/>
      <c r="M79" s="2"/>
    </row>
    <row r="80" spans="7:13" s="1" customFormat="1" ht="11.25">
      <c r="G80" s="2"/>
      <c r="I80" s="2"/>
      <c r="J80" s="2"/>
      <c r="K80" s="2"/>
      <c r="L80" s="2"/>
      <c r="M80" s="2"/>
    </row>
    <row r="81" spans="7:13" s="1" customFormat="1" ht="11.25">
      <c r="G81" s="2"/>
      <c r="I81" s="2"/>
      <c r="J81" s="2"/>
      <c r="K81" s="2"/>
      <c r="L81" s="2"/>
      <c r="M81" s="2"/>
    </row>
    <row r="82" spans="7:13" s="1" customFormat="1" ht="11.25">
      <c r="G82" s="2"/>
      <c r="I82" s="2"/>
      <c r="J82" s="2"/>
      <c r="K82" s="2"/>
      <c r="L82" s="2"/>
      <c r="M82" s="2"/>
    </row>
    <row r="83" spans="7:13" s="1" customFormat="1" ht="11.25">
      <c r="G83" s="2"/>
      <c r="I83" s="2"/>
      <c r="J83" s="2"/>
      <c r="K83" s="2"/>
      <c r="L83" s="2"/>
      <c r="M83" s="2"/>
    </row>
    <row r="84" spans="7:13" s="1" customFormat="1" ht="11.25">
      <c r="G84" s="2"/>
      <c r="I84" s="2"/>
      <c r="J84" s="2"/>
      <c r="K84" s="2"/>
      <c r="L84" s="2"/>
      <c r="M84" s="2"/>
    </row>
    <row r="85" spans="7:13" s="1" customFormat="1" ht="11.25">
      <c r="G85" s="2"/>
      <c r="I85" s="2"/>
      <c r="J85" s="2"/>
      <c r="K85" s="2"/>
      <c r="L85" s="2"/>
      <c r="M85" s="2"/>
    </row>
    <row r="86" spans="7:13" s="1" customFormat="1" ht="11.25">
      <c r="G86" s="2"/>
      <c r="I86" s="2"/>
      <c r="J86" s="2"/>
      <c r="K86" s="2"/>
      <c r="L86" s="2"/>
      <c r="M86" s="2"/>
    </row>
    <row r="87" spans="7:13" s="1" customFormat="1" ht="11.25">
      <c r="G87" s="2"/>
      <c r="I87" s="2"/>
      <c r="J87" s="2"/>
      <c r="K87" s="2"/>
      <c r="L87" s="2"/>
      <c r="M87" s="2"/>
    </row>
    <row r="88" spans="7:13" s="1" customFormat="1" ht="11.25">
      <c r="G88" s="2"/>
      <c r="I88" s="2"/>
      <c r="J88" s="2"/>
      <c r="K88" s="2"/>
      <c r="L88" s="2"/>
      <c r="M88" s="2"/>
    </row>
    <row r="89" spans="7:13" s="1" customFormat="1" ht="11.25">
      <c r="G89" s="2"/>
      <c r="I89" s="2"/>
      <c r="J89" s="2"/>
      <c r="K89" s="2"/>
      <c r="L89" s="2"/>
      <c r="M89" s="2"/>
    </row>
    <row r="90" spans="7:13" s="1" customFormat="1" ht="11.25">
      <c r="G90" s="2"/>
      <c r="I90" s="2"/>
      <c r="J90" s="2"/>
      <c r="K90" s="2"/>
      <c r="L90" s="2"/>
      <c r="M90" s="2"/>
    </row>
    <row r="91" spans="7:13" s="1" customFormat="1" ht="11.25">
      <c r="G91" s="2"/>
      <c r="I91" s="2"/>
      <c r="J91" s="2"/>
      <c r="K91" s="2"/>
      <c r="L91" s="2"/>
      <c r="M91" s="2"/>
    </row>
    <row r="92" spans="7:13" s="1" customFormat="1" ht="11.25">
      <c r="G92" s="2"/>
      <c r="I92" s="2"/>
      <c r="J92" s="2"/>
      <c r="K92" s="2"/>
      <c r="L92" s="2"/>
      <c r="M92" s="2"/>
    </row>
    <row r="93" spans="7:13" s="1" customFormat="1" ht="11.25">
      <c r="G93" s="2"/>
      <c r="I93" s="2"/>
      <c r="J93" s="2"/>
      <c r="K93" s="2"/>
      <c r="L93" s="2"/>
      <c r="M93" s="2"/>
    </row>
    <row r="94" spans="7:13" s="1" customFormat="1" ht="11.25">
      <c r="G94" s="2"/>
      <c r="I94" s="2"/>
      <c r="J94" s="2"/>
      <c r="K94" s="2"/>
      <c r="L94" s="2"/>
      <c r="M94" s="2"/>
    </row>
    <row r="95" spans="7:13" s="1" customFormat="1" ht="11.25">
      <c r="G95" s="2"/>
      <c r="I95" s="2"/>
      <c r="J95" s="2"/>
      <c r="K95" s="2"/>
      <c r="L95" s="2"/>
      <c r="M95" s="2"/>
    </row>
    <row r="96" spans="7:13" s="1" customFormat="1" ht="11.25">
      <c r="G96" s="2"/>
      <c r="I96" s="2"/>
      <c r="J96" s="2"/>
      <c r="K96" s="2"/>
      <c r="L96" s="2"/>
      <c r="M96" s="2"/>
    </row>
    <row r="97" spans="7:13" s="1" customFormat="1" ht="11.25">
      <c r="G97" s="2"/>
      <c r="I97" s="2"/>
      <c r="J97" s="2"/>
      <c r="K97" s="2"/>
      <c r="L97" s="2"/>
      <c r="M97" s="2"/>
    </row>
    <row r="98" spans="7:13" s="1" customFormat="1" ht="11.25">
      <c r="G98" s="2"/>
      <c r="I98" s="2"/>
      <c r="J98" s="2"/>
      <c r="K98" s="2"/>
      <c r="L98" s="2"/>
      <c r="M98" s="2"/>
    </row>
    <row r="99" spans="7:13" s="1" customFormat="1" ht="11.25">
      <c r="G99" s="2"/>
      <c r="I99" s="2"/>
      <c r="J99" s="2"/>
      <c r="K99" s="2"/>
      <c r="L99" s="2"/>
      <c r="M99" s="2"/>
    </row>
    <row r="100" spans="7:13" s="1" customFormat="1" ht="11.25">
      <c r="G100" s="2"/>
      <c r="I100" s="2"/>
      <c r="J100" s="2"/>
      <c r="K100" s="2"/>
      <c r="L100" s="2"/>
      <c r="M100" s="2"/>
    </row>
    <row r="101" spans="7:13" s="1" customFormat="1" ht="11.25">
      <c r="G101" s="2"/>
      <c r="I101" s="2"/>
      <c r="J101" s="2"/>
      <c r="K101" s="2"/>
      <c r="L101" s="2"/>
      <c r="M101" s="2"/>
    </row>
    <row r="102" spans="7:13" s="1" customFormat="1" ht="11.25">
      <c r="G102" s="2"/>
      <c r="I102" s="2"/>
      <c r="J102" s="2"/>
      <c r="K102" s="2"/>
      <c r="L102" s="2"/>
      <c r="M102" s="2"/>
    </row>
    <row r="103" spans="7:13" s="1" customFormat="1" ht="11.25">
      <c r="G103" s="2"/>
      <c r="I103" s="2"/>
      <c r="J103" s="2"/>
      <c r="K103" s="2"/>
      <c r="L103" s="2"/>
      <c r="M103" s="2"/>
    </row>
    <row r="104" spans="7:13" s="1" customFormat="1" ht="11.25">
      <c r="G104" s="2"/>
      <c r="I104" s="2"/>
      <c r="J104" s="2"/>
      <c r="K104" s="2"/>
      <c r="L104" s="2"/>
      <c r="M104" s="2"/>
    </row>
    <row r="105" spans="7:13" s="1" customFormat="1" ht="11.25">
      <c r="G105" s="2"/>
      <c r="I105" s="2"/>
      <c r="J105" s="2"/>
      <c r="K105" s="2"/>
      <c r="L105" s="2"/>
      <c r="M105" s="2"/>
    </row>
    <row r="106" spans="7:13" s="1" customFormat="1" ht="11.25">
      <c r="G106" s="2"/>
      <c r="I106" s="2"/>
      <c r="J106" s="2"/>
      <c r="K106" s="2"/>
      <c r="L106" s="2"/>
      <c r="M106" s="2"/>
    </row>
    <row r="107" spans="7:13" s="1" customFormat="1" ht="11.25">
      <c r="G107" s="2"/>
      <c r="I107" s="2"/>
      <c r="J107" s="2"/>
      <c r="K107" s="2"/>
      <c r="L107" s="2"/>
      <c r="M107" s="2"/>
    </row>
    <row r="108" spans="7:13" s="1" customFormat="1" ht="11.25">
      <c r="G108" s="2"/>
      <c r="I108" s="2"/>
      <c r="J108" s="2"/>
      <c r="K108" s="2"/>
      <c r="L108" s="2"/>
      <c r="M108" s="2"/>
    </row>
    <row r="109" spans="7:13" s="1" customFormat="1" ht="11.25">
      <c r="G109" s="2"/>
      <c r="I109" s="2"/>
      <c r="J109" s="2"/>
      <c r="K109" s="2"/>
      <c r="L109" s="2"/>
      <c r="M109" s="2"/>
    </row>
    <row r="110" spans="7:13" s="1" customFormat="1" ht="11.25">
      <c r="G110" s="2"/>
      <c r="I110" s="2"/>
      <c r="J110" s="2"/>
      <c r="K110" s="2"/>
      <c r="L110" s="2"/>
      <c r="M110" s="2"/>
    </row>
    <row r="111" spans="7:13" s="1" customFormat="1" ht="11.25">
      <c r="G111" s="2"/>
      <c r="I111" s="2"/>
      <c r="J111" s="2"/>
      <c r="K111" s="2"/>
      <c r="L111" s="2"/>
      <c r="M111" s="2"/>
    </row>
    <row r="112" spans="7:13" s="1" customFormat="1" ht="11.25">
      <c r="G112" s="2"/>
      <c r="I112" s="2"/>
      <c r="J112" s="2"/>
      <c r="K112" s="2"/>
      <c r="L112" s="2"/>
      <c r="M112" s="2"/>
    </row>
    <row r="113" spans="7:13" s="1" customFormat="1" ht="11.25">
      <c r="G113" s="2"/>
      <c r="I113" s="2"/>
      <c r="J113" s="2"/>
      <c r="K113" s="2"/>
      <c r="L113" s="2"/>
      <c r="M113" s="2"/>
    </row>
    <row r="114" spans="7:13" s="1" customFormat="1" ht="11.25">
      <c r="G114" s="2"/>
      <c r="I114" s="2"/>
      <c r="J114" s="2"/>
      <c r="K114" s="2"/>
      <c r="L114" s="2"/>
      <c r="M114" s="2"/>
    </row>
    <row r="115" spans="7:13" s="1" customFormat="1" ht="11.25">
      <c r="G115" s="2"/>
      <c r="I115" s="2"/>
      <c r="J115" s="2"/>
      <c r="K115" s="2"/>
      <c r="L115" s="2"/>
      <c r="M115" s="2"/>
    </row>
    <row r="116" spans="7:13" s="1" customFormat="1" ht="11.25">
      <c r="G116" s="2"/>
      <c r="I116" s="2"/>
      <c r="J116" s="2"/>
      <c r="K116" s="2"/>
      <c r="L116" s="2"/>
      <c r="M116" s="2"/>
    </row>
    <row r="117" spans="7:13" s="1" customFormat="1" ht="11.25">
      <c r="G117" s="2"/>
      <c r="I117" s="2"/>
      <c r="J117" s="2"/>
      <c r="K117" s="2"/>
      <c r="L117" s="2"/>
      <c r="M117" s="2"/>
    </row>
    <row r="118" spans="7:13" s="1" customFormat="1" ht="11.25">
      <c r="G118" s="2"/>
      <c r="I118" s="2"/>
      <c r="J118" s="2"/>
      <c r="K118" s="2"/>
      <c r="L118" s="2"/>
      <c r="M118" s="2"/>
    </row>
    <row r="119" spans="7:13" s="1" customFormat="1" ht="11.25">
      <c r="G119" s="2"/>
      <c r="I119" s="2"/>
      <c r="J119" s="2"/>
      <c r="K119" s="2"/>
      <c r="L119" s="2"/>
      <c r="M119" s="2"/>
    </row>
    <row r="120" spans="7:13" s="1" customFormat="1" ht="11.25">
      <c r="G120" s="2"/>
      <c r="I120" s="2"/>
      <c r="J120" s="2"/>
      <c r="K120" s="2"/>
      <c r="L120" s="2"/>
      <c r="M120" s="2"/>
    </row>
    <row r="121" spans="7:13" s="1" customFormat="1" ht="11.25">
      <c r="G121" s="2"/>
      <c r="I121" s="2"/>
      <c r="J121" s="2"/>
      <c r="K121" s="2"/>
      <c r="L121" s="2"/>
      <c r="M121" s="2"/>
    </row>
    <row r="122" spans="7:13" s="1" customFormat="1" ht="11.25">
      <c r="G122" s="2"/>
      <c r="I122" s="2"/>
      <c r="J122" s="2"/>
      <c r="K122" s="2"/>
      <c r="L122" s="2"/>
      <c r="M122" s="2"/>
    </row>
    <row r="123" spans="7:13" s="1" customFormat="1" ht="11.25">
      <c r="G123" s="2"/>
      <c r="I123" s="2"/>
      <c r="J123" s="2"/>
      <c r="K123" s="2"/>
      <c r="L123" s="2"/>
      <c r="M123" s="2"/>
    </row>
    <row r="124" spans="7:13" s="1" customFormat="1" ht="11.25">
      <c r="G124" s="2"/>
      <c r="I124" s="2"/>
      <c r="J124" s="2"/>
      <c r="K124" s="2"/>
      <c r="L124" s="2"/>
      <c r="M124" s="2"/>
    </row>
    <row r="125" spans="7:13" s="1" customFormat="1" ht="11.25">
      <c r="G125" s="2"/>
      <c r="I125" s="2"/>
      <c r="J125" s="2"/>
      <c r="K125" s="2"/>
      <c r="L125" s="2"/>
      <c r="M125" s="2"/>
    </row>
    <row r="126" spans="7:13" s="1" customFormat="1" ht="11.25">
      <c r="G126" s="2"/>
      <c r="I126" s="2"/>
      <c r="J126" s="2"/>
      <c r="K126" s="2"/>
      <c r="L126" s="2"/>
      <c r="M126" s="2"/>
    </row>
    <row r="127" spans="7:13" s="1" customFormat="1" ht="11.25">
      <c r="G127" s="2"/>
      <c r="I127" s="2"/>
      <c r="J127" s="2"/>
      <c r="K127" s="2"/>
      <c r="L127" s="2"/>
      <c r="M127" s="2"/>
    </row>
    <row r="128" spans="7:13" s="1" customFormat="1" ht="11.25">
      <c r="G128" s="2"/>
      <c r="I128" s="2"/>
      <c r="J128" s="2"/>
      <c r="K128" s="2"/>
      <c r="L128" s="2"/>
      <c r="M128" s="2"/>
    </row>
    <row r="129" spans="7:13" s="1" customFormat="1" ht="11.25">
      <c r="G129" s="2"/>
      <c r="I129" s="2"/>
      <c r="J129" s="2"/>
      <c r="K129" s="2"/>
      <c r="L129" s="2"/>
      <c r="M129" s="2"/>
    </row>
    <row r="130" spans="7:13" s="1" customFormat="1" ht="11.25">
      <c r="G130" s="2"/>
      <c r="I130" s="2"/>
      <c r="J130" s="2"/>
      <c r="K130" s="2"/>
      <c r="L130" s="2"/>
      <c r="M130" s="2"/>
    </row>
    <row r="131" spans="7:13" s="1" customFormat="1" ht="11.25">
      <c r="G131" s="2"/>
      <c r="I131" s="2"/>
      <c r="J131" s="2"/>
      <c r="K131" s="2"/>
      <c r="L131" s="2"/>
      <c r="M131" s="2"/>
    </row>
    <row r="132" spans="7:13" s="1" customFormat="1" ht="11.25">
      <c r="G132" s="2"/>
      <c r="I132" s="2"/>
      <c r="J132" s="2"/>
      <c r="K132" s="2"/>
      <c r="L132" s="2"/>
      <c r="M132" s="2"/>
    </row>
    <row r="133" spans="7:13" s="1" customFormat="1" ht="11.25">
      <c r="G133" s="2"/>
      <c r="I133" s="2"/>
      <c r="J133" s="2"/>
      <c r="K133" s="2"/>
      <c r="L133" s="2"/>
      <c r="M133" s="2"/>
    </row>
    <row r="134" spans="7:13" s="1" customFormat="1" ht="11.25">
      <c r="G134" s="2"/>
      <c r="I134" s="2"/>
      <c r="J134" s="2"/>
      <c r="K134" s="2"/>
      <c r="L134" s="2"/>
      <c r="M134" s="2"/>
    </row>
    <row r="135" spans="7:13" s="1" customFormat="1" ht="11.25">
      <c r="G135" s="2"/>
      <c r="I135" s="2"/>
      <c r="J135" s="2"/>
      <c r="K135" s="2"/>
      <c r="L135" s="2"/>
      <c r="M135" s="2"/>
    </row>
    <row r="136" spans="7:13" s="1" customFormat="1" ht="11.25">
      <c r="G136" s="2"/>
      <c r="I136" s="2"/>
      <c r="J136" s="2"/>
      <c r="K136" s="2"/>
      <c r="L136" s="2"/>
      <c r="M136" s="2"/>
    </row>
    <row r="137" spans="7:13" s="1" customFormat="1" ht="11.25">
      <c r="G137" s="2"/>
      <c r="I137" s="2"/>
      <c r="J137" s="2"/>
      <c r="K137" s="2"/>
      <c r="L137" s="2"/>
      <c r="M137" s="2"/>
    </row>
    <row r="138" spans="7:13" s="1" customFormat="1" ht="11.25">
      <c r="G138" s="2"/>
      <c r="I138" s="2"/>
      <c r="J138" s="2"/>
      <c r="K138" s="2"/>
      <c r="L138" s="2"/>
      <c r="M138" s="2"/>
    </row>
    <row r="139" spans="7:13" s="1" customFormat="1" ht="11.25">
      <c r="G139" s="2"/>
      <c r="I139" s="2"/>
      <c r="J139" s="2"/>
      <c r="K139" s="2"/>
      <c r="L139" s="2"/>
      <c r="M139" s="2"/>
    </row>
    <row r="140" spans="7:13" s="1" customFormat="1" ht="11.25">
      <c r="G140" s="2"/>
      <c r="I140" s="2"/>
      <c r="J140" s="2"/>
      <c r="K140" s="2"/>
      <c r="L140" s="2"/>
      <c r="M140" s="2"/>
    </row>
    <row r="141" spans="7:13" s="1" customFormat="1" ht="11.25">
      <c r="G141" s="2"/>
      <c r="I141" s="2"/>
      <c r="J141" s="2"/>
      <c r="K141" s="2"/>
      <c r="L141" s="2"/>
      <c r="M141" s="2"/>
    </row>
    <row r="142" spans="7:13" s="1" customFormat="1" ht="11.25">
      <c r="G142" s="2"/>
      <c r="I142" s="2"/>
      <c r="J142" s="2"/>
      <c r="K142" s="2"/>
      <c r="L142" s="2"/>
      <c r="M142" s="2"/>
    </row>
    <row r="143" spans="7:13" s="1" customFormat="1" ht="11.25">
      <c r="G143" s="2"/>
      <c r="I143" s="2"/>
      <c r="J143" s="2"/>
      <c r="K143" s="2"/>
      <c r="L143" s="2"/>
      <c r="M143" s="2"/>
    </row>
    <row r="144" spans="7:13" s="1" customFormat="1" ht="11.25">
      <c r="G144" s="2"/>
      <c r="I144" s="2"/>
      <c r="J144" s="2"/>
      <c r="K144" s="2"/>
      <c r="L144" s="2"/>
      <c r="M144" s="2"/>
    </row>
    <row r="145" spans="7:13" s="1" customFormat="1" ht="11.25">
      <c r="G145" s="2"/>
      <c r="I145" s="2"/>
      <c r="J145" s="2"/>
      <c r="K145" s="2"/>
      <c r="L145" s="2"/>
      <c r="M145" s="2"/>
    </row>
    <row r="146" spans="7:13" s="1" customFormat="1" ht="11.25">
      <c r="G146" s="2"/>
      <c r="I146" s="2"/>
      <c r="J146" s="2"/>
      <c r="K146" s="2"/>
      <c r="L146" s="2"/>
      <c r="M146" s="2"/>
    </row>
    <row r="147" spans="7:13" s="1" customFormat="1" ht="11.25">
      <c r="G147" s="2"/>
      <c r="I147" s="2"/>
      <c r="J147" s="2"/>
      <c r="K147" s="2"/>
      <c r="L147" s="2"/>
      <c r="M147" s="2"/>
    </row>
    <row r="148" spans="7:13" s="1" customFormat="1" ht="11.25">
      <c r="G148" s="2"/>
      <c r="I148" s="2"/>
      <c r="J148" s="2"/>
      <c r="K148" s="2"/>
      <c r="L148" s="2"/>
      <c r="M148" s="2"/>
    </row>
    <row r="149" spans="7:13" s="1" customFormat="1" ht="11.25">
      <c r="G149" s="2"/>
      <c r="I149" s="2"/>
      <c r="J149" s="2"/>
      <c r="K149" s="2"/>
      <c r="L149" s="2"/>
      <c r="M149" s="2"/>
    </row>
    <row r="150" spans="7:13" s="1" customFormat="1" ht="11.25">
      <c r="G150" s="2"/>
      <c r="I150" s="2"/>
      <c r="J150" s="2"/>
      <c r="K150" s="2"/>
      <c r="L150" s="2"/>
      <c r="M150" s="2"/>
    </row>
    <row r="151" spans="7:13" s="1" customFormat="1" ht="11.25">
      <c r="G151" s="2"/>
      <c r="I151" s="2"/>
      <c r="J151" s="2"/>
      <c r="K151" s="2"/>
      <c r="L151" s="2"/>
      <c r="M151" s="2"/>
    </row>
    <row r="152" spans="7:13" s="1" customFormat="1" ht="11.25">
      <c r="G152" s="2"/>
      <c r="I152" s="2"/>
      <c r="J152" s="2"/>
      <c r="K152" s="2"/>
      <c r="L152" s="2"/>
      <c r="M152" s="2"/>
    </row>
    <row r="153" spans="7:13" s="1" customFormat="1" ht="11.25">
      <c r="G153" s="2"/>
      <c r="I153" s="2"/>
      <c r="J153" s="2"/>
      <c r="K153" s="2"/>
      <c r="L153" s="2"/>
      <c r="M153" s="2"/>
    </row>
    <row r="154" spans="7:13" s="1" customFormat="1" ht="11.25">
      <c r="G154" s="2"/>
      <c r="I154" s="2"/>
      <c r="J154" s="2"/>
      <c r="K154" s="2"/>
      <c r="L154" s="2"/>
      <c r="M154" s="2"/>
    </row>
    <row r="155" spans="7:13" s="1" customFormat="1" ht="11.25">
      <c r="G155" s="2"/>
      <c r="I155" s="2"/>
      <c r="J155" s="2"/>
      <c r="K155" s="2"/>
      <c r="L155" s="2"/>
      <c r="M155" s="2"/>
    </row>
    <row r="156" spans="7:13" s="1" customFormat="1" ht="11.25">
      <c r="G156" s="2"/>
      <c r="I156" s="2"/>
      <c r="J156" s="2"/>
      <c r="K156" s="2"/>
      <c r="L156" s="2"/>
      <c r="M156" s="2"/>
    </row>
    <row r="157" spans="7:13" s="1" customFormat="1" ht="11.25">
      <c r="G157" s="2"/>
      <c r="I157" s="2"/>
      <c r="J157" s="2"/>
      <c r="K157" s="2"/>
      <c r="L157" s="2"/>
      <c r="M157" s="2"/>
    </row>
    <row r="158" spans="7:13" s="1" customFormat="1" ht="11.25">
      <c r="G158" s="2"/>
      <c r="I158" s="2"/>
      <c r="J158" s="2"/>
      <c r="K158" s="2"/>
      <c r="L158" s="2"/>
      <c r="M158" s="2"/>
    </row>
    <row r="159" spans="7:13" s="1" customFormat="1" ht="11.25">
      <c r="G159" s="2"/>
      <c r="I159" s="2"/>
      <c r="J159" s="2"/>
      <c r="K159" s="2"/>
      <c r="L159" s="2"/>
      <c r="M159" s="2"/>
    </row>
    <row r="160" spans="7:13" s="1" customFormat="1" ht="11.25">
      <c r="G160" s="2"/>
      <c r="I160" s="2"/>
      <c r="J160" s="2"/>
      <c r="K160" s="2"/>
      <c r="L160" s="2"/>
      <c r="M160" s="2"/>
    </row>
    <row r="161" spans="7:13" s="1" customFormat="1" ht="11.25">
      <c r="G161" s="2"/>
      <c r="I161" s="2"/>
      <c r="J161" s="2"/>
      <c r="K161" s="2"/>
      <c r="L161" s="2"/>
      <c r="M161" s="2"/>
    </row>
    <row r="162" spans="7:13" s="1" customFormat="1" ht="11.25">
      <c r="G162" s="2"/>
      <c r="I162" s="2"/>
      <c r="J162" s="2"/>
      <c r="K162" s="2"/>
      <c r="L162" s="2"/>
      <c r="M162" s="2"/>
    </row>
    <row r="163" spans="7:13" s="1" customFormat="1" ht="11.25">
      <c r="G163" s="2"/>
      <c r="I163" s="2"/>
      <c r="J163" s="2"/>
      <c r="K163" s="2"/>
      <c r="L163" s="2"/>
      <c r="M163" s="2"/>
    </row>
    <row r="164" spans="7:13" s="1" customFormat="1" ht="11.25">
      <c r="G164" s="2"/>
      <c r="I164" s="2"/>
      <c r="J164" s="2"/>
      <c r="K164" s="2"/>
      <c r="L164" s="2"/>
      <c r="M164" s="2"/>
    </row>
    <row r="165" spans="7:13" s="1" customFormat="1" ht="11.25">
      <c r="G165" s="2"/>
      <c r="I165" s="2"/>
      <c r="J165" s="2"/>
      <c r="K165" s="2"/>
      <c r="L165" s="2"/>
      <c r="M165" s="2"/>
    </row>
    <row r="166" spans="7:13" s="1" customFormat="1" ht="11.25">
      <c r="G166" s="2"/>
      <c r="I166" s="2"/>
      <c r="J166" s="2"/>
      <c r="K166" s="2"/>
      <c r="L166" s="2"/>
      <c r="M166" s="2"/>
    </row>
    <row r="167" spans="7:13" s="1" customFormat="1" ht="11.25">
      <c r="G167" s="2"/>
      <c r="I167" s="2"/>
      <c r="J167" s="2"/>
      <c r="K167" s="2"/>
      <c r="L167" s="2"/>
      <c r="M167" s="2"/>
    </row>
    <row r="168" spans="7:13" s="1" customFormat="1" ht="11.25">
      <c r="G168" s="2"/>
      <c r="I168" s="2"/>
      <c r="J168" s="2"/>
      <c r="K168" s="2"/>
      <c r="L168" s="2"/>
      <c r="M168" s="2"/>
    </row>
    <row r="169" spans="7:13" s="1" customFormat="1" ht="11.25">
      <c r="G169" s="2"/>
      <c r="I169" s="2"/>
      <c r="J169" s="2"/>
      <c r="K169" s="2"/>
      <c r="L169" s="2"/>
      <c r="M169" s="2"/>
    </row>
    <row r="170" spans="7:13" s="1" customFormat="1" ht="11.25">
      <c r="G170" s="2"/>
      <c r="I170" s="2"/>
      <c r="J170" s="2"/>
      <c r="K170" s="2"/>
      <c r="L170" s="2"/>
      <c r="M170" s="2"/>
    </row>
    <row r="171" spans="7:13" s="1" customFormat="1" ht="11.25">
      <c r="G171" s="2"/>
      <c r="I171" s="2"/>
      <c r="J171" s="2"/>
      <c r="K171" s="2"/>
      <c r="L171" s="2"/>
      <c r="M171" s="2"/>
    </row>
    <row r="172" spans="7:13" s="1" customFormat="1" ht="11.25">
      <c r="G172" s="2"/>
      <c r="I172" s="2"/>
      <c r="J172" s="2"/>
      <c r="K172" s="2"/>
      <c r="L172" s="2"/>
      <c r="M172" s="2"/>
    </row>
    <row r="173" spans="7:13" s="1" customFormat="1" ht="11.25">
      <c r="G173" s="2"/>
      <c r="I173" s="2"/>
      <c r="J173" s="2"/>
      <c r="K173" s="2"/>
      <c r="L173" s="2"/>
      <c r="M173" s="2"/>
    </row>
    <row r="174" spans="7:13" s="1" customFormat="1" ht="11.25">
      <c r="G174" s="2"/>
      <c r="I174" s="2"/>
      <c r="J174" s="2"/>
      <c r="K174" s="2"/>
      <c r="L174" s="2"/>
      <c r="M174" s="2"/>
    </row>
    <row r="175" spans="7:13" s="1" customFormat="1" ht="11.25">
      <c r="G175" s="2"/>
      <c r="I175" s="2"/>
      <c r="J175" s="2"/>
      <c r="K175" s="2"/>
      <c r="L175" s="2"/>
      <c r="M175" s="2"/>
    </row>
    <row r="176" spans="7:13" s="1" customFormat="1" ht="11.25">
      <c r="G176" s="2"/>
      <c r="I176" s="2"/>
      <c r="J176" s="2"/>
      <c r="K176" s="2"/>
      <c r="L176" s="2"/>
      <c r="M176" s="2"/>
    </row>
    <row r="177" spans="7:13" s="1" customFormat="1" ht="11.25">
      <c r="G177" s="2"/>
      <c r="I177" s="2"/>
      <c r="J177" s="2"/>
      <c r="K177" s="2"/>
      <c r="L177" s="2"/>
      <c r="M177" s="2"/>
    </row>
    <row r="178" spans="7:13" s="1" customFormat="1" ht="11.25">
      <c r="G178" s="2"/>
      <c r="I178" s="2"/>
      <c r="J178" s="2"/>
      <c r="K178" s="2"/>
      <c r="L178" s="2"/>
      <c r="M178" s="2"/>
    </row>
    <row r="179" spans="7:13" s="1" customFormat="1" ht="11.25">
      <c r="G179" s="2"/>
      <c r="I179" s="2"/>
      <c r="J179" s="2"/>
      <c r="K179" s="2"/>
      <c r="L179" s="2"/>
      <c r="M179" s="2"/>
    </row>
    <row r="180" spans="7:13" s="1" customFormat="1" ht="11.25">
      <c r="G180" s="2"/>
      <c r="I180" s="2"/>
      <c r="J180" s="2"/>
      <c r="K180" s="2"/>
      <c r="L180" s="2"/>
      <c r="M180" s="2"/>
    </row>
    <row r="181" spans="7:13" s="1" customFormat="1" ht="11.25">
      <c r="G181" s="2"/>
      <c r="I181" s="2"/>
      <c r="J181" s="2"/>
      <c r="K181" s="2"/>
      <c r="L181" s="2"/>
      <c r="M181" s="2"/>
    </row>
    <row r="182" spans="7:13" s="1" customFormat="1" ht="11.25">
      <c r="G182" s="2"/>
      <c r="I182" s="2"/>
      <c r="J182" s="2"/>
      <c r="K182" s="2"/>
      <c r="L182" s="2"/>
      <c r="M182" s="2"/>
    </row>
    <row r="183" spans="7:13" s="1" customFormat="1" ht="11.25">
      <c r="G183" s="2"/>
      <c r="I183" s="2"/>
      <c r="J183" s="2"/>
      <c r="K183" s="2"/>
      <c r="L183" s="2"/>
      <c r="M183" s="2"/>
    </row>
    <row r="184" spans="7:13" s="1" customFormat="1" ht="11.25">
      <c r="G184" s="2"/>
      <c r="I184" s="2"/>
      <c r="J184" s="2"/>
      <c r="K184" s="2"/>
      <c r="L184" s="2"/>
      <c r="M184" s="2"/>
    </row>
    <row r="185" spans="7:13" s="1" customFormat="1" ht="11.25">
      <c r="G185" s="2"/>
      <c r="I185" s="2"/>
      <c r="J185" s="2"/>
      <c r="K185" s="2"/>
      <c r="L185" s="2"/>
      <c r="M185" s="2"/>
    </row>
    <row r="186" spans="7:13" s="1" customFormat="1" ht="11.25">
      <c r="G186" s="2"/>
      <c r="I186" s="2"/>
      <c r="J186" s="2"/>
      <c r="K186" s="2"/>
      <c r="L186" s="2"/>
      <c r="M186" s="2"/>
    </row>
    <row r="187" spans="7:13" s="1" customFormat="1" ht="11.25">
      <c r="G187" s="2"/>
      <c r="I187" s="2"/>
      <c r="J187" s="2"/>
      <c r="K187" s="2"/>
      <c r="L187" s="2"/>
      <c r="M187" s="2"/>
    </row>
    <row r="188" spans="7:13" s="1" customFormat="1" ht="11.25">
      <c r="G188" s="2"/>
      <c r="I188" s="2"/>
      <c r="J188" s="2"/>
      <c r="K188" s="2"/>
      <c r="L188" s="2"/>
      <c r="M188" s="2"/>
    </row>
    <row r="189" spans="7:13" s="1" customFormat="1" ht="11.25">
      <c r="G189" s="2"/>
      <c r="I189" s="2"/>
      <c r="J189" s="2"/>
      <c r="K189" s="2"/>
      <c r="L189" s="2"/>
      <c r="M189" s="2"/>
    </row>
    <row r="190" spans="7:13" s="1" customFormat="1" ht="11.25">
      <c r="G190" s="2"/>
      <c r="I190" s="2"/>
      <c r="J190" s="2"/>
      <c r="K190" s="2"/>
      <c r="L190" s="2"/>
      <c r="M190" s="2"/>
    </row>
    <row r="191" spans="7:13" s="1" customFormat="1" ht="11.25">
      <c r="G191" s="2"/>
      <c r="I191" s="2"/>
      <c r="J191" s="2"/>
      <c r="K191" s="2"/>
      <c r="L191" s="2"/>
      <c r="M191" s="2"/>
    </row>
    <row r="192" spans="7:13" s="1" customFormat="1" ht="11.25">
      <c r="G192" s="2"/>
      <c r="I192" s="2"/>
      <c r="J192" s="2"/>
      <c r="K192" s="2"/>
      <c r="L192" s="2"/>
      <c r="M192" s="2"/>
    </row>
    <row r="193" spans="7:13" s="1" customFormat="1" ht="11.25">
      <c r="G193" s="2"/>
      <c r="I193" s="2"/>
      <c r="J193" s="2"/>
      <c r="K193" s="2"/>
      <c r="L193" s="2"/>
      <c r="M193" s="2"/>
    </row>
    <row r="194" spans="7:13" s="1" customFormat="1" ht="11.25">
      <c r="G194" s="2"/>
      <c r="I194" s="2"/>
      <c r="J194" s="2"/>
      <c r="K194" s="2"/>
      <c r="L194" s="2"/>
      <c r="M194" s="2"/>
    </row>
    <row r="195" spans="7:13" s="1" customFormat="1" ht="11.25">
      <c r="G195" s="2"/>
      <c r="I195" s="2"/>
      <c r="J195" s="2"/>
      <c r="K195" s="2"/>
      <c r="L195" s="2"/>
      <c r="M195" s="2"/>
    </row>
    <row r="196" spans="7:13" s="1" customFormat="1" ht="11.25">
      <c r="G196" s="2"/>
      <c r="I196" s="2"/>
      <c r="J196" s="2"/>
      <c r="K196" s="2"/>
      <c r="L196" s="2"/>
      <c r="M196" s="2"/>
    </row>
    <row r="197" spans="7:13" s="1" customFormat="1" ht="11.25">
      <c r="G197" s="2"/>
      <c r="I197" s="2"/>
      <c r="J197" s="2"/>
      <c r="K197" s="2"/>
      <c r="L197" s="2"/>
      <c r="M197" s="2"/>
    </row>
    <row r="198" spans="7:13" s="1" customFormat="1" ht="11.25">
      <c r="G198" s="2"/>
      <c r="I198" s="2"/>
      <c r="J198" s="2"/>
      <c r="K198" s="2"/>
      <c r="L198" s="2"/>
      <c r="M198" s="2"/>
    </row>
    <row r="199" spans="7:13" s="1" customFormat="1" ht="11.25">
      <c r="G199" s="2"/>
      <c r="I199" s="2"/>
      <c r="J199" s="2"/>
      <c r="K199" s="2"/>
      <c r="L199" s="2"/>
      <c r="M199" s="2"/>
    </row>
    <row r="200" spans="7:13" s="1" customFormat="1" ht="11.25">
      <c r="G200" s="2"/>
      <c r="I200" s="2"/>
      <c r="J200" s="2"/>
      <c r="K200" s="2"/>
      <c r="L200" s="2"/>
      <c r="M200" s="2"/>
    </row>
    <row r="201" spans="7:13" s="1" customFormat="1" ht="11.25">
      <c r="G201" s="2"/>
      <c r="I201" s="2"/>
      <c r="J201" s="2"/>
      <c r="K201" s="2"/>
      <c r="L201" s="2"/>
      <c r="M201" s="2"/>
    </row>
    <row r="202" spans="7:13" s="1" customFormat="1" ht="11.25">
      <c r="G202" s="2"/>
      <c r="I202" s="2"/>
      <c r="J202" s="2"/>
      <c r="K202" s="2"/>
      <c r="L202" s="2"/>
      <c r="M202" s="2"/>
    </row>
    <row r="203" spans="7:13" s="1" customFormat="1" ht="11.25">
      <c r="G203" s="2"/>
      <c r="I203" s="2"/>
      <c r="J203" s="2"/>
      <c r="K203" s="2"/>
      <c r="L203" s="2"/>
      <c r="M203" s="2"/>
    </row>
    <row r="204" spans="7:13" s="1" customFormat="1" ht="11.25">
      <c r="G204" s="2"/>
      <c r="I204" s="2"/>
      <c r="J204" s="2"/>
      <c r="K204" s="2"/>
      <c r="L204" s="2"/>
      <c r="M204" s="2"/>
    </row>
    <row r="205" spans="7:13" s="1" customFormat="1" ht="11.25">
      <c r="G205" s="2"/>
      <c r="I205" s="2"/>
      <c r="J205" s="2"/>
      <c r="K205" s="2"/>
      <c r="L205" s="2"/>
      <c r="M205" s="2"/>
    </row>
    <row r="206" spans="7:13" s="1" customFormat="1" ht="11.25">
      <c r="G206" s="2"/>
      <c r="I206" s="2"/>
      <c r="J206" s="2"/>
      <c r="K206" s="2"/>
      <c r="L206" s="2"/>
      <c r="M206" s="2"/>
    </row>
    <row r="207" spans="7:13" s="1" customFormat="1" ht="11.25">
      <c r="G207" s="2"/>
      <c r="I207" s="2"/>
      <c r="J207" s="2"/>
      <c r="K207" s="2"/>
      <c r="L207" s="2"/>
      <c r="M207" s="2"/>
    </row>
    <row r="208" spans="7:13" s="1" customFormat="1" ht="11.25">
      <c r="G208" s="2"/>
      <c r="I208" s="2"/>
      <c r="J208" s="2"/>
      <c r="K208" s="2"/>
      <c r="L208" s="2"/>
      <c r="M208" s="2"/>
    </row>
    <row r="209" spans="7:13" s="1" customFormat="1" ht="11.25">
      <c r="G209" s="2"/>
      <c r="I209" s="2"/>
      <c r="J209" s="2"/>
      <c r="K209" s="2"/>
      <c r="L209" s="2"/>
      <c r="M209" s="2"/>
    </row>
    <row r="210" spans="7:13" s="1" customFormat="1" ht="11.25">
      <c r="G210" s="2"/>
      <c r="I210" s="2"/>
      <c r="J210" s="2"/>
      <c r="K210" s="2"/>
      <c r="L210" s="2"/>
      <c r="M210" s="2"/>
    </row>
    <row r="211" spans="7:13" s="1" customFormat="1" ht="11.25">
      <c r="G211" s="2"/>
      <c r="I211" s="2"/>
      <c r="J211" s="2"/>
      <c r="K211" s="2"/>
      <c r="L211" s="2"/>
      <c r="M211" s="2"/>
    </row>
    <row r="212" spans="7:13" s="1" customFormat="1" ht="11.25">
      <c r="G212" s="2"/>
      <c r="I212" s="2"/>
      <c r="J212" s="2"/>
      <c r="K212" s="2"/>
      <c r="L212" s="2"/>
      <c r="M212" s="2"/>
    </row>
    <row r="213" spans="7:13" s="1" customFormat="1" ht="11.25">
      <c r="G213" s="2"/>
      <c r="I213" s="2"/>
      <c r="J213" s="2"/>
      <c r="K213" s="2"/>
      <c r="L213" s="2"/>
      <c r="M213" s="2"/>
    </row>
    <row r="214" spans="7:13" s="1" customFormat="1" ht="11.25">
      <c r="G214" s="2"/>
      <c r="I214" s="2"/>
      <c r="J214" s="2"/>
      <c r="K214" s="2"/>
      <c r="L214" s="2"/>
      <c r="M214" s="2"/>
    </row>
    <row r="215" spans="7:13" s="1" customFormat="1" ht="11.25">
      <c r="G215" s="2"/>
      <c r="I215" s="2"/>
      <c r="J215" s="2"/>
      <c r="K215" s="2"/>
      <c r="L215" s="2"/>
      <c r="M215" s="2"/>
    </row>
    <row r="216" spans="7:13" s="1" customFormat="1" ht="11.25">
      <c r="G216" s="2"/>
      <c r="I216" s="2"/>
      <c r="J216" s="2"/>
      <c r="K216" s="2"/>
      <c r="L216" s="2"/>
      <c r="M216" s="2"/>
    </row>
    <row r="217" spans="7:13" s="1" customFormat="1" ht="11.25">
      <c r="G217" s="2"/>
      <c r="I217" s="2"/>
      <c r="J217" s="2"/>
      <c r="K217" s="2"/>
      <c r="L217" s="2"/>
      <c r="M217" s="2"/>
    </row>
    <row r="218" spans="7:13" s="1" customFormat="1" ht="11.25">
      <c r="G218" s="2"/>
      <c r="I218" s="2"/>
      <c r="J218" s="2"/>
      <c r="K218" s="2"/>
      <c r="L218" s="2"/>
      <c r="M218" s="2"/>
    </row>
    <row r="219" spans="7:13" s="1" customFormat="1" ht="11.25">
      <c r="G219" s="2"/>
      <c r="I219" s="2"/>
      <c r="J219" s="2"/>
      <c r="K219" s="2"/>
      <c r="L219" s="2"/>
      <c r="M219" s="2"/>
    </row>
    <row r="220" spans="7:13" s="1" customFormat="1" ht="11.25">
      <c r="G220" s="2"/>
      <c r="I220" s="2"/>
      <c r="J220" s="2"/>
      <c r="K220" s="2"/>
      <c r="L220" s="2"/>
      <c r="M220" s="2"/>
    </row>
    <row r="221" spans="7:13" s="1" customFormat="1" ht="11.25">
      <c r="G221" s="2"/>
      <c r="I221" s="2"/>
      <c r="J221" s="2"/>
      <c r="K221" s="2"/>
      <c r="L221" s="2"/>
      <c r="M221" s="2"/>
    </row>
    <row r="222" spans="7:13" s="1" customFormat="1" ht="11.25">
      <c r="G222" s="2"/>
      <c r="I222" s="2"/>
      <c r="J222" s="2"/>
      <c r="K222" s="2"/>
      <c r="L222" s="2"/>
      <c r="M222" s="2"/>
    </row>
    <row r="223" spans="7:13" s="1" customFormat="1" ht="11.25">
      <c r="G223" s="2"/>
      <c r="I223" s="2"/>
      <c r="J223" s="2"/>
      <c r="K223" s="2"/>
      <c r="L223" s="2"/>
      <c r="M223" s="2"/>
    </row>
    <row r="224" spans="7:13" s="1" customFormat="1" ht="11.25">
      <c r="G224" s="2"/>
      <c r="I224" s="2"/>
      <c r="J224" s="2"/>
      <c r="K224" s="2"/>
      <c r="L224" s="2"/>
      <c r="M224" s="2"/>
    </row>
    <row r="225" spans="7:13" s="1" customFormat="1" ht="11.25">
      <c r="G225" s="2"/>
      <c r="I225" s="2"/>
      <c r="J225" s="2"/>
      <c r="K225" s="2"/>
      <c r="L225" s="2"/>
      <c r="M225" s="2"/>
    </row>
    <row r="226" spans="7:13" s="1" customFormat="1" ht="11.25">
      <c r="G226" s="2"/>
      <c r="I226" s="2"/>
      <c r="J226" s="2"/>
      <c r="K226" s="2"/>
      <c r="L226" s="2"/>
      <c r="M226" s="2"/>
    </row>
    <row r="227" spans="7:13" s="1" customFormat="1" ht="11.25">
      <c r="G227" s="2"/>
      <c r="I227" s="2"/>
      <c r="J227" s="2"/>
      <c r="K227" s="2"/>
      <c r="L227" s="2"/>
      <c r="M227" s="2"/>
    </row>
    <row r="228" spans="7:13" s="1" customFormat="1" ht="11.25">
      <c r="G228" s="2"/>
      <c r="I228" s="2"/>
      <c r="J228" s="2"/>
      <c r="K228" s="2"/>
      <c r="L228" s="2"/>
      <c r="M228" s="2"/>
    </row>
    <row r="229" spans="7:13" s="1" customFormat="1" ht="11.25">
      <c r="G229" s="2"/>
      <c r="I229" s="2"/>
      <c r="J229" s="2"/>
      <c r="K229" s="2"/>
      <c r="L229" s="2"/>
      <c r="M229" s="2"/>
    </row>
    <row r="230" spans="7:13" s="1" customFormat="1" ht="11.25">
      <c r="G230" s="2"/>
      <c r="I230" s="2"/>
      <c r="J230" s="2"/>
      <c r="K230" s="2"/>
      <c r="L230" s="2"/>
      <c r="M230" s="2"/>
    </row>
    <row r="231" spans="7:13" s="1" customFormat="1" ht="11.25">
      <c r="G231" s="2"/>
      <c r="I231" s="2"/>
      <c r="J231" s="2"/>
      <c r="K231" s="2"/>
      <c r="L231" s="2"/>
      <c r="M231" s="2"/>
    </row>
    <row r="232" spans="7:13" s="1" customFormat="1" ht="11.25">
      <c r="G232" s="2"/>
      <c r="I232" s="2"/>
      <c r="J232" s="2"/>
      <c r="K232" s="2"/>
      <c r="L232" s="2"/>
      <c r="M232" s="2"/>
    </row>
    <row r="233" spans="7:13" s="1" customFormat="1" ht="11.25">
      <c r="G233" s="2"/>
      <c r="I233" s="2"/>
      <c r="J233" s="2"/>
      <c r="K233" s="2"/>
      <c r="L233" s="2"/>
      <c r="M233" s="2"/>
    </row>
    <row r="234" spans="7:13" s="1" customFormat="1" ht="11.25">
      <c r="G234" s="2"/>
      <c r="I234" s="2"/>
      <c r="J234" s="2"/>
      <c r="K234" s="2"/>
      <c r="L234" s="2"/>
      <c r="M234" s="2"/>
    </row>
    <row r="235" spans="7:13" s="1" customFormat="1" ht="11.25">
      <c r="G235" s="2"/>
      <c r="I235" s="2"/>
      <c r="J235" s="2"/>
      <c r="K235" s="2"/>
      <c r="L235" s="2"/>
      <c r="M235" s="2"/>
    </row>
    <row r="236" spans="7:13" s="1" customFormat="1" ht="11.25">
      <c r="G236" s="2"/>
      <c r="I236" s="2"/>
      <c r="J236" s="2"/>
      <c r="K236" s="2"/>
      <c r="L236" s="2"/>
      <c r="M236" s="2"/>
    </row>
    <row r="237" spans="7:13" s="1" customFormat="1" ht="11.25">
      <c r="G237" s="2"/>
      <c r="I237" s="2"/>
      <c r="J237" s="2"/>
      <c r="K237" s="2"/>
      <c r="L237" s="2"/>
      <c r="M237" s="2"/>
    </row>
    <row r="238" spans="7:13" s="1" customFormat="1" ht="11.25">
      <c r="G238" s="2"/>
      <c r="I238" s="2"/>
      <c r="J238" s="2"/>
      <c r="K238" s="2"/>
      <c r="L238" s="2"/>
      <c r="M238" s="2"/>
    </row>
    <row r="239" spans="7:13" s="1" customFormat="1" ht="11.25">
      <c r="G239" s="2"/>
      <c r="I239" s="2"/>
      <c r="J239" s="2"/>
      <c r="K239" s="2"/>
      <c r="L239" s="2"/>
      <c r="M239" s="2"/>
    </row>
    <row r="240" spans="7:13" s="1" customFormat="1" ht="11.25">
      <c r="G240" s="2"/>
      <c r="I240" s="2"/>
      <c r="J240" s="2"/>
      <c r="K240" s="2"/>
      <c r="L240" s="2"/>
      <c r="M240" s="2"/>
    </row>
    <row r="241" spans="7:13" s="1" customFormat="1" ht="11.25">
      <c r="G241" s="2"/>
      <c r="I241" s="2"/>
      <c r="J241" s="2"/>
      <c r="K241" s="2"/>
      <c r="L241" s="2"/>
      <c r="M241" s="2"/>
    </row>
    <row r="242" spans="7:13" s="1" customFormat="1" ht="11.25">
      <c r="G242" s="2"/>
      <c r="I242" s="2"/>
      <c r="J242" s="2"/>
      <c r="K242" s="2"/>
      <c r="L242" s="2"/>
      <c r="M242" s="2"/>
    </row>
    <row r="243" spans="7:13" s="1" customFormat="1" ht="11.25">
      <c r="G243" s="2"/>
      <c r="I243" s="2"/>
      <c r="J243" s="2"/>
      <c r="K243" s="2"/>
      <c r="L243" s="2"/>
      <c r="M243" s="2"/>
    </row>
    <row r="244" spans="7:13" s="1" customFormat="1" ht="11.25">
      <c r="G244" s="2"/>
      <c r="I244" s="2"/>
      <c r="J244" s="2"/>
      <c r="K244" s="2"/>
      <c r="L244" s="2"/>
      <c r="M244" s="2"/>
    </row>
    <row r="245" spans="7:13" s="1" customFormat="1" ht="11.25">
      <c r="G245" s="2"/>
      <c r="I245" s="2"/>
      <c r="J245" s="2"/>
      <c r="K245" s="2"/>
      <c r="L245" s="2"/>
      <c r="M245" s="2"/>
    </row>
    <row r="246" spans="7:13" s="1" customFormat="1" ht="11.25">
      <c r="G246" s="2"/>
      <c r="I246" s="2"/>
      <c r="J246" s="2"/>
      <c r="K246" s="2"/>
      <c r="L246" s="2"/>
      <c r="M246" s="2"/>
    </row>
    <row r="247" spans="7:13" s="1" customFormat="1" ht="11.25">
      <c r="G247" s="2"/>
      <c r="I247" s="2"/>
      <c r="J247" s="2"/>
      <c r="K247" s="2"/>
      <c r="L247" s="2"/>
      <c r="M247" s="2"/>
    </row>
    <row r="248" spans="7:13" s="1" customFormat="1" ht="11.25">
      <c r="G248" s="2"/>
      <c r="I248" s="2"/>
      <c r="J248" s="2"/>
      <c r="K248" s="2"/>
      <c r="L248" s="2"/>
      <c r="M248" s="2"/>
    </row>
    <row r="249" spans="7:13" s="1" customFormat="1" ht="11.25">
      <c r="G249" s="2"/>
      <c r="I249" s="2"/>
      <c r="J249" s="2"/>
      <c r="K249" s="2"/>
      <c r="L249" s="2"/>
      <c r="M249" s="2"/>
    </row>
    <row r="250" spans="7:13" s="1" customFormat="1" ht="11.25">
      <c r="G250" s="2"/>
      <c r="I250" s="2"/>
      <c r="J250" s="2"/>
      <c r="K250" s="2"/>
      <c r="L250" s="2"/>
      <c r="M250" s="2"/>
    </row>
    <row r="251" spans="7:13" s="1" customFormat="1" ht="11.25">
      <c r="G251" s="2"/>
      <c r="I251" s="2"/>
      <c r="J251" s="2"/>
      <c r="K251" s="2"/>
      <c r="L251" s="2"/>
      <c r="M251" s="2"/>
    </row>
    <row r="252" spans="7:13" s="1" customFormat="1" ht="11.25">
      <c r="G252" s="2"/>
      <c r="I252" s="2"/>
      <c r="J252" s="2"/>
      <c r="K252" s="2"/>
      <c r="L252" s="2"/>
      <c r="M252" s="2"/>
    </row>
    <row r="253" spans="7:13" s="1" customFormat="1" ht="11.25">
      <c r="G253" s="2"/>
      <c r="I253" s="2"/>
      <c r="J253" s="2"/>
      <c r="K253" s="2"/>
      <c r="L253" s="2"/>
      <c r="M253" s="2"/>
    </row>
    <row r="254" spans="7:13" s="1" customFormat="1" ht="11.25">
      <c r="G254" s="2"/>
      <c r="I254" s="2"/>
      <c r="J254" s="2"/>
      <c r="K254" s="2"/>
      <c r="L254" s="2"/>
      <c r="M254" s="2"/>
    </row>
    <row r="255" spans="7:13" s="1" customFormat="1" ht="11.25">
      <c r="G255" s="2"/>
      <c r="I255" s="2"/>
      <c r="J255" s="2"/>
      <c r="K255" s="2"/>
      <c r="L255" s="2"/>
      <c r="M255" s="2"/>
    </row>
    <row r="256" spans="7:13" s="1" customFormat="1" ht="11.25">
      <c r="G256" s="2"/>
      <c r="I256" s="2"/>
      <c r="J256" s="2"/>
      <c r="K256" s="2"/>
      <c r="L256" s="2"/>
      <c r="M256" s="2"/>
    </row>
    <row r="257" spans="7:13" s="1" customFormat="1" ht="11.25">
      <c r="G257" s="2"/>
      <c r="I257" s="2"/>
      <c r="J257" s="2"/>
      <c r="K257" s="2"/>
      <c r="L257" s="2"/>
      <c r="M257" s="2"/>
    </row>
    <row r="258" spans="7:13" s="1" customFormat="1" ht="11.25">
      <c r="G258" s="2"/>
      <c r="I258" s="2"/>
      <c r="J258" s="2"/>
      <c r="K258" s="2"/>
      <c r="L258" s="2"/>
      <c r="M258" s="2"/>
    </row>
    <row r="259" spans="7:13" s="1" customFormat="1" ht="11.25">
      <c r="G259" s="2"/>
      <c r="I259" s="2"/>
      <c r="J259" s="2"/>
      <c r="K259" s="2"/>
      <c r="L259" s="2"/>
      <c r="M259" s="2"/>
    </row>
    <row r="260" spans="7:13" s="1" customFormat="1" ht="11.25">
      <c r="G260" s="2"/>
      <c r="I260" s="2"/>
      <c r="J260" s="2"/>
      <c r="K260" s="2"/>
      <c r="L260" s="2"/>
      <c r="M260" s="2"/>
    </row>
    <row r="261" spans="7:13" s="1" customFormat="1" ht="11.25">
      <c r="G261" s="2"/>
      <c r="I261" s="2"/>
      <c r="J261" s="2"/>
      <c r="K261" s="2"/>
      <c r="L261" s="2"/>
      <c r="M261" s="2"/>
    </row>
    <row r="262" spans="7:13" s="1" customFormat="1" ht="11.25">
      <c r="G262" s="2"/>
      <c r="I262" s="2"/>
      <c r="J262" s="2"/>
      <c r="K262" s="2"/>
      <c r="L262" s="2"/>
      <c r="M262" s="2"/>
    </row>
    <row r="263" spans="7:13" s="1" customFormat="1" ht="11.25">
      <c r="G263" s="2"/>
      <c r="I263" s="2"/>
      <c r="J263" s="2"/>
      <c r="K263" s="2"/>
      <c r="L263" s="2"/>
      <c r="M263" s="2"/>
    </row>
    <row r="264" spans="7:13" s="1" customFormat="1" ht="11.25">
      <c r="G264" s="2"/>
      <c r="I264" s="2"/>
      <c r="J264" s="2"/>
      <c r="K264" s="2"/>
      <c r="L264" s="2"/>
      <c r="M264" s="2"/>
    </row>
    <row r="265" spans="7:13" s="1" customFormat="1" ht="11.25">
      <c r="G265" s="2"/>
      <c r="I265" s="2"/>
      <c r="J265" s="2"/>
      <c r="K265" s="2"/>
      <c r="L265" s="2"/>
      <c r="M265" s="2"/>
    </row>
    <row r="266" spans="7:13" s="1" customFormat="1" ht="11.25">
      <c r="G266" s="2"/>
      <c r="I266" s="2"/>
      <c r="J266" s="2"/>
      <c r="K266" s="2"/>
      <c r="L266" s="2"/>
      <c r="M266" s="2"/>
    </row>
    <row r="267" spans="7:13" s="1" customFormat="1" ht="11.25">
      <c r="G267" s="2"/>
      <c r="I267" s="2"/>
      <c r="J267" s="2"/>
      <c r="K267" s="2"/>
      <c r="L267" s="2"/>
      <c r="M267" s="2"/>
    </row>
    <row r="268" spans="7:13" s="1" customFormat="1" ht="11.25">
      <c r="G268" s="2"/>
      <c r="I268" s="2"/>
      <c r="J268" s="2"/>
      <c r="K268" s="2"/>
      <c r="L268" s="2"/>
      <c r="M268" s="2"/>
    </row>
    <row r="269" spans="7:13" s="1" customFormat="1" ht="11.25">
      <c r="G269" s="2"/>
      <c r="I269" s="2"/>
      <c r="J269" s="2"/>
      <c r="K269" s="2"/>
      <c r="L269" s="2"/>
      <c r="M269" s="2"/>
    </row>
    <row r="270" spans="7:13" s="1" customFormat="1" ht="11.25">
      <c r="G270" s="2"/>
      <c r="I270" s="2"/>
      <c r="J270" s="2"/>
      <c r="K270" s="2"/>
      <c r="L270" s="2"/>
      <c r="M270" s="2"/>
    </row>
    <row r="271" spans="7:13" s="1" customFormat="1" ht="11.25">
      <c r="G271" s="2"/>
      <c r="I271" s="2"/>
      <c r="J271" s="2"/>
      <c r="K271" s="2"/>
      <c r="L271" s="2"/>
      <c r="M271" s="2"/>
    </row>
    <row r="272" spans="7:13" s="1" customFormat="1" ht="11.25">
      <c r="G272" s="2"/>
      <c r="I272" s="2"/>
      <c r="J272" s="2"/>
      <c r="K272" s="2"/>
      <c r="L272" s="2"/>
      <c r="M272" s="2"/>
    </row>
    <row r="273" spans="7:13" s="1" customFormat="1" ht="11.25">
      <c r="G273" s="2"/>
      <c r="I273" s="2"/>
      <c r="J273" s="2"/>
      <c r="K273" s="2"/>
      <c r="L273" s="2"/>
      <c r="M273" s="2"/>
    </row>
    <row r="274" spans="7:13" s="1" customFormat="1" ht="11.25">
      <c r="G274" s="2"/>
      <c r="I274" s="2"/>
      <c r="J274" s="2"/>
      <c r="K274" s="2"/>
      <c r="L274" s="2"/>
      <c r="M274" s="2"/>
    </row>
    <row r="275" spans="7:13" s="1" customFormat="1" ht="11.25">
      <c r="G275" s="2"/>
      <c r="I275" s="2"/>
      <c r="J275" s="2"/>
      <c r="K275" s="2"/>
      <c r="L275" s="2"/>
      <c r="M275" s="2"/>
    </row>
    <row r="276" spans="7:13" s="1" customFormat="1" ht="11.25">
      <c r="G276" s="2"/>
      <c r="I276" s="2"/>
      <c r="J276" s="2"/>
      <c r="K276" s="2"/>
      <c r="L276" s="2"/>
      <c r="M276" s="2"/>
    </row>
    <row r="277" spans="7:13" s="1" customFormat="1" ht="11.25">
      <c r="G277" s="2"/>
      <c r="I277" s="2"/>
      <c r="J277" s="2"/>
      <c r="K277" s="2"/>
      <c r="L277" s="2"/>
      <c r="M277" s="2"/>
    </row>
    <row r="278" spans="7:13" s="1" customFormat="1" ht="11.25">
      <c r="G278" s="2"/>
      <c r="I278" s="2"/>
      <c r="J278" s="2"/>
      <c r="K278" s="2"/>
      <c r="L278" s="2"/>
      <c r="M278" s="2"/>
    </row>
    <row r="279" spans="7:13" s="1" customFormat="1" ht="11.25">
      <c r="G279" s="2"/>
      <c r="I279" s="2"/>
      <c r="J279" s="2"/>
      <c r="K279" s="2"/>
      <c r="L279" s="2"/>
      <c r="M279" s="2"/>
    </row>
    <row r="280" spans="7:13" s="1" customFormat="1" ht="11.25">
      <c r="G280" s="2"/>
      <c r="I280" s="2"/>
      <c r="J280" s="2"/>
      <c r="K280" s="2"/>
      <c r="L280" s="2"/>
      <c r="M280" s="2"/>
    </row>
    <row r="281" spans="7:13" s="1" customFormat="1" ht="11.25">
      <c r="G281" s="2"/>
      <c r="I281" s="2"/>
      <c r="J281" s="2"/>
      <c r="K281" s="2"/>
      <c r="L281" s="2"/>
      <c r="M281" s="2"/>
    </row>
    <row r="282" spans="7:13" s="1" customFormat="1" ht="11.25">
      <c r="G282" s="2"/>
      <c r="I282" s="2"/>
      <c r="J282" s="2"/>
      <c r="K282" s="2"/>
      <c r="L282" s="2"/>
      <c r="M282" s="2"/>
    </row>
    <row r="283" spans="7:13" s="1" customFormat="1" ht="11.25">
      <c r="G283" s="2"/>
      <c r="I283" s="2"/>
      <c r="J283" s="2"/>
      <c r="K283" s="2"/>
      <c r="L283" s="2"/>
      <c r="M283" s="2"/>
    </row>
    <row r="284" spans="7:13" s="1" customFormat="1" ht="11.25">
      <c r="G284" s="2"/>
      <c r="I284" s="2"/>
      <c r="J284" s="2"/>
      <c r="K284" s="2"/>
      <c r="L284" s="2"/>
      <c r="M284" s="2"/>
    </row>
    <row r="285" spans="7:13" s="1" customFormat="1" ht="11.25">
      <c r="G285" s="2"/>
      <c r="I285" s="2"/>
      <c r="J285" s="2"/>
      <c r="K285" s="2"/>
      <c r="L285" s="2"/>
      <c r="M285" s="2"/>
    </row>
    <row r="286" spans="7:13" s="1" customFormat="1" ht="11.25">
      <c r="G286" s="2"/>
      <c r="I286" s="2"/>
      <c r="J286" s="2"/>
      <c r="K286" s="2"/>
      <c r="L286" s="2"/>
      <c r="M286" s="2"/>
    </row>
    <row r="287" spans="7:13" s="1" customFormat="1" ht="11.25">
      <c r="G287" s="2"/>
      <c r="I287" s="2"/>
      <c r="J287" s="2"/>
      <c r="K287" s="2"/>
      <c r="L287" s="2"/>
      <c r="M287" s="2"/>
    </row>
    <row r="288" spans="7:13" s="1" customFormat="1" ht="11.25">
      <c r="G288" s="2"/>
      <c r="I288" s="2"/>
      <c r="J288" s="2"/>
      <c r="K288" s="2"/>
      <c r="L288" s="2"/>
      <c r="M288" s="2"/>
    </row>
    <row r="289" spans="7:13" s="1" customFormat="1" ht="11.25">
      <c r="G289" s="2"/>
      <c r="I289" s="2"/>
      <c r="J289" s="2"/>
      <c r="K289" s="2"/>
      <c r="L289" s="2"/>
      <c r="M289" s="2"/>
    </row>
    <row r="290" spans="7:13" s="1" customFormat="1" ht="11.25">
      <c r="G290" s="2"/>
      <c r="I290" s="2"/>
      <c r="J290" s="2"/>
      <c r="K290" s="2"/>
      <c r="L290" s="2"/>
      <c r="M290" s="2"/>
    </row>
    <row r="291" spans="7:13" s="1" customFormat="1" ht="11.25">
      <c r="G291" s="2"/>
      <c r="I291" s="2"/>
      <c r="J291" s="2"/>
      <c r="K291" s="2"/>
      <c r="L291" s="2"/>
      <c r="M291" s="2"/>
    </row>
    <row r="292" spans="7:13" s="1" customFormat="1" ht="11.25">
      <c r="G292" s="2"/>
      <c r="I292" s="2"/>
      <c r="J292" s="2"/>
      <c r="K292" s="2"/>
      <c r="L292" s="2"/>
      <c r="M292" s="2"/>
    </row>
    <row r="293" spans="7:13" s="1" customFormat="1" ht="11.25">
      <c r="G293" s="2"/>
      <c r="I293" s="2"/>
      <c r="J293" s="2"/>
      <c r="K293" s="2"/>
      <c r="L293" s="2"/>
      <c r="M293" s="2"/>
    </row>
    <row r="294" spans="7:13" s="1" customFormat="1" ht="11.25">
      <c r="G294" s="2"/>
      <c r="I294" s="2"/>
      <c r="J294" s="2"/>
      <c r="K294" s="2"/>
      <c r="L294" s="2"/>
      <c r="M294" s="2"/>
    </row>
    <row r="295" spans="7:13" s="1" customFormat="1" ht="11.25">
      <c r="G295" s="2"/>
      <c r="I295" s="2"/>
      <c r="J295" s="2"/>
      <c r="K295" s="2"/>
      <c r="L295" s="2"/>
      <c r="M295" s="2"/>
    </row>
    <row r="296" spans="7:13" s="1" customFormat="1" ht="11.25">
      <c r="G296" s="2"/>
      <c r="I296" s="2"/>
      <c r="J296" s="2"/>
      <c r="K296" s="2"/>
      <c r="L296" s="2"/>
      <c r="M296" s="2"/>
    </row>
    <row r="297" spans="7:13" s="1" customFormat="1" ht="11.25">
      <c r="G297" s="2"/>
      <c r="I297" s="2"/>
      <c r="J297" s="2"/>
      <c r="K297" s="2"/>
      <c r="L297" s="2"/>
      <c r="M297" s="2"/>
    </row>
    <row r="298" spans="7:13" s="1" customFormat="1" ht="11.25">
      <c r="G298" s="2"/>
      <c r="I298" s="2"/>
      <c r="J298" s="2"/>
      <c r="K298" s="2"/>
      <c r="L298" s="2"/>
      <c r="M298" s="2"/>
    </row>
    <row r="299" spans="7:13" s="1" customFormat="1" ht="11.25">
      <c r="G299" s="2"/>
      <c r="I299" s="2"/>
      <c r="J299" s="2"/>
      <c r="K299" s="2"/>
      <c r="L299" s="2"/>
      <c r="M299" s="2"/>
    </row>
    <row r="300" spans="7:13" s="1" customFormat="1" ht="11.25">
      <c r="G300" s="2"/>
      <c r="I300" s="2"/>
      <c r="J300" s="2"/>
      <c r="K300" s="2"/>
      <c r="L300" s="2"/>
      <c r="M300" s="2"/>
    </row>
    <row r="301" spans="7:13" s="1" customFormat="1" ht="11.25">
      <c r="G301" s="2"/>
      <c r="I301" s="2"/>
      <c r="J301" s="2"/>
      <c r="K301" s="2"/>
      <c r="L301" s="2"/>
      <c r="M301" s="2"/>
    </row>
    <row r="302" spans="7:13" s="1" customFormat="1" ht="11.25">
      <c r="G302" s="2"/>
      <c r="I302" s="2"/>
      <c r="J302" s="2"/>
      <c r="K302" s="2"/>
      <c r="L302" s="2"/>
      <c r="M302" s="2"/>
    </row>
    <row r="303" spans="7:13" s="1" customFormat="1" ht="11.25">
      <c r="G303" s="2"/>
      <c r="I303" s="2"/>
      <c r="J303" s="2"/>
      <c r="K303" s="2"/>
      <c r="L303" s="2"/>
      <c r="M303" s="2"/>
    </row>
    <row r="304" spans="7:13" s="1" customFormat="1" ht="11.25">
      <c r="G304" s="2"/>
      <c r="I304" s="2"/>
      <c r="J304" s="2"/>
      <c r="K304" s="2"/>
      <c r="L304" s="2"/>
      <c r="M304" s="2"/>
    </row>
    <row r="305" spans="7:13" s="1" customFormat="1" ht="11.25">
      <c r="G305" s="2"/>
      <c r="I305" s="2"/>
      <c r="J305" s="2"/>
      <c r="K305" s="2"/>
      <c r="L305" s="2"/>
      <c r="M305" s="2"/>
    </row>
    <row r="306" spans="7:13" s="1" customFormat="1" ht="11.25">
      <c r="G306" s="2"/>
      <c r="I306" s="2"/>
      <c r="J306" s="2"/>
      <c r="K306" s="2"/>
      <c r="L306" s="2"/>
      <c r="M306" s="2"/>
    </row>
    <row r="307" spans="7:13" s="1" customFormat="1" ht="11.25">
      <c r="G307" s="2"/>
      <c r="I307" s="2"/>
      <c r="J307" s="2"/>
      <c r="K307" s="2"/>
      <c r="L307" s="2"/>
      <c r="M307" s="2"/>
    </row>
    <row r="308" spans="7:13" s="1" customFormat="1" ht="11.25">
      <c r="G308" s="2"/>
      <c r="I308" s="2"/>
      <c r="J308" s="2"/>
      <c r="K308" s="2"/>
      <c r="L308" s="2"/>
      <c r="M308" s="2"/>
    </row>
    <row r="309" spans="7:13" s="1" customFormat="1" ht="11.25">
      <c r="G309" s="2"/>
      <c r="I309" s="2"/>
      <c r="J309" s="2"/>
      <c r="K309" s="2"/>
      <c r="L309" s="2"/>
      <c r="M309" s="2"/>
    </row>
    <row r="310" spans="7:13" s="1" customFormat="1" ht="11.25">
      <c r="G310" s="2"/>
      <c r="I310" s="2"/>
      <c r="J310" s="2"/>
      <c r="K310" s="2"/>
      <c r="L310" s="2"/>
      <c r="M310" s="2"/>
    </row>
    <row r="311" spans="7:13" s="1" customFormat="1" ht="11.25">
      <c r="G311" s="2"/>
      <c r="I311" s="2"/>
      <c r="J311" s="2"/>
      <c r="K311" s="2"/>
      <c r="L311" s="2"/>
      <c r="M311" s="2"/>
    </row>
    <row r="312" spans="7:13" s="1" customFormat="1" ht="11.25">
      <c r="G312" s="2"/>
      <c r="I312" s="2"/>
      <c r="J312" s="2"/>
      <c r="K312" s="2"/>
      <c r="L312" s="2"/>
      <c r="M312" s="2"/>
    </row>
    <row r="313" spans="7:13" s="1" customFormat="1" ht="11.25">
      <c r="G313" s="2"/>
      <c r="I313" s="2"/>
      <c r="J313" s="2"/>
      <c r="K313" s="2"/>
      <c r="L313" s="2"/>
      <c r="M313" s="2"/>
    </row>
    <row r="314" spans="7:13" s="1" customFormat="1" ht="11.25">
      <c r="G314" s="2"/>
      <c r="I314" s="2"/>
      <c r="J314" s="2"/>
      <c r="K314" s="2"/>
      <c r="L314" s="2"/>
      <c r="M314" s="2"/>
    </row>
    <row r="315" spans="7:13" s="1" customFormat="1" ht="11.25">
      <c r="G315" s="2"/>
      <c r="I315" s="2"/>
      <c r="J315" s="2"/>
      <c r="K315" s="2"/>
      <c r="L315" s="2"/>
      <c r="M315" s="2"/>
    </row>
    <row r="316" spans="7:13" s="1" customFormat="1" ht="11.25">
      <c r="G316" s="2"/>
      <c r="I316" s="2"/>
      <c r="J316" s="2"/>
      <c r="K316" s="2"/>
      <c r="L316" s="2"/>
      <c r="M316" s="2"/>
    </row>
    <row r="317" spans="7:13" s="1" customFormat="1" ht="11.25">
      <c r="G317" s="2"/>
      <c r="I317" s="2"/>
      <c r="J317" s="2"/>
      <c r="K317" s="2"/>
      <c r="L317" s="2"/>
      <c r="M317" s="2"/>
    </row>
    <row r="318" spans="7:13" s="1" customFormat="1" ht="11.25">
      <c r="G318" s="2"/>
      <c r="I318" s="2"/>
      <c r="J318" s="2"/>
      <c r="K318" s="2"/>
      <c r="L318" s="2"/>
      <c r="M318" s="2"/>
    </row>
    <row r="319" spans="7:13" s="1" customFormat="1" ht="11.25">
      <c r="G319" s="2"/>
      <c r="I319" s="2"/>
      <c r="J319" s="2"/>
      <c r="K319" s="2"/>
      <c r="L319" s="2"/>
      <c r="M319" s="2"/>
    </row>
    <row r="320" spans="7:13" s="1" customFormat="1" ht="11.25">
      <c r="G320" s="2"/>
      <c r="I320" s="2"/>
      <c r="J320" s="2"/>
      <c r="K320" s="2"/>
      <c r="L320" s="2"/>
      <c r="M320" s="2"/>
    </row>
    <row r="321" spans="7:13" s="1" customFormat="1" ht="11.25">
      <c r="G321" s="2"/>
      <c r="I321" s="2"/>
      <c r="J321" s="2"/>
      <c r="K321" s="2"/>
      <c r="L321" s="2"/>
      <c r="M321" s="2"/>
    </row>
    <row r="322" spans="7:13" s="1" customFormat="1" ht="11.25">
      <c r="G322" s="2"/>
      <c r="I322" s="2"/>
      <c r="J322" s="2"/>
      <c r="K322" s="2"/>
      <c r="L322" s="2"/>
      <c r="M322" s="2"/>
    </row>
    <row r="323" spans="7:13" s="1" customFormat="1" ht="11.25">
      <c r="G323" s="2"/>
      <c r="I323" s="2"/>
      <c r="J323" s="2"/>
      <c r="K323" s="2"/>
      <c r="L323" s="2"/>
      <c r="M323" s="2"/>
    </row>
    <row r="324" spans="7:13" s="1" customFormat="1" ht="11.25">
      <c r="G324" s="2"/>
      <c r="I324" s="2"/>
      <c r="J324" s="2"/>
      <c r="K324" s="2"/>
      <c r="L324" s="2"/>
      <c r="M324" s="2"/>
    </row>
    <row r="325" spans="7:13" s="1" customFormat="1" ht="11.25">
      <c r="G325" s="2"/>
      <c r="I325" s="2"/>
      <c r="J325" s="2"/>
      <c r="K325" s="2"/>
      <c r="L325" s="2"/>
      <c r="M325" s="2"/>
    </row>
    <row r="326" spans="7:13" s="1" customFormat="1" ht="11.25">
      <c r="G326" s="2"/>
      <c r="I326" s="2"/>
      <c r="J326" s="2"/>
      <c r="K326" s="2"/>
      <c r="L326" s="2"/>
      <c r="M326" s="2"/>
    </row>
    <row r="327" spans="7:13" s="1" customFormat="1" ht="11.25">
      <c r="G327" s="2"/>
      <c r="I327" s="2"/>
      <c r="J327" s="2"/>
      <c r="K327" s="2"/>
      <c r="L327" s="2"/>
      <c r="M327" s="2"/>
    </row>
    <row r="328" spans="7:13" s="1" customFormat="1" ht="11.25">
      <c r="G328" s="2"/>
      <c r="I328" s="2"/>
      <c r="J328" s="2"/>
      <c r="K328" s="2"/>
      <c r="L328" s="2"/>
      <c r="M328" s="2"/>
    </row>
    <row r="329" spans="7:13" s="1" customFormat="1" ht="11.25">
      <c r="G329" s="2"/>
      <c r="I329" s="2"/>
      <c r="J329" s="2"/>
      <c r="K329" s="2"/>
      <c r="L329" s="2"/>
      <c r="M329" s="2"/>
    </row>
    <row r="330" spans="7:13" s="1" customFormat="1" ht="11.25">
      <c r="G330" s="2"/>
      <c r="I330" s="2"/>
      <c r="J330" s="2"/>
      <c r="K330" s="2"/>
      <c r="L330" s="2"/>
      <c r="M330" s="2"/>
    </row>
    <row r="331" spans="7:13" s="1" customFormat="1" ht="11.25">
      <c r="G331" s="2"/>
      <c r="I331" s="2"/>
      <c r="J331" s="2"/>
      <c r="K331" s="2"/>
      <c r="L331" s="2"/>
      <c r="M331" s="2"/>
    </row>
    <row r="332" spans="7:13" s="1" customFormat="1" ht="11.25">
      <c r="G332" s="2"/>
      <c r="I332" s="2"/>
      <c r="J332" s="2"/>
      <c r="K332" s="2"/>
      <c r="L332" s="2"/>
      <c r="M332" s="2"/>
    </row>
    <row r="333" spans="7:13" s="1" customFormat="1" ht="11.25">
      <c r="G333" s="2"/>
      <c r="I333" s="2"/>
      <c r="J333" s="2"/>
      <c r="K333" s="2"/>
      <c r="L333" s="2"/>
      <c r="M333" s="2"/>
    </row>
    <row r="334" spans="7:13" s="1" customFormat="1" ht="11.25">
      <c r="G334" s="2"/>
      <c r="I334" s="2"/>
      <c r="J334" s="2"/>
      <c r="K334" s="2"/>
      <c r="L334" s="2"/>
      <c r="M334" s="2"/>
    </row>
    <row r="335" spans="7:13" s="1" customFormat="1" ht="11.25">
      <c r="G335" s="2"/>
      <c r="I335" s="2"/>
      <c r="J335" s="2"/>
      <c r="K335" s="2"/>
      <c r="L335" s="2"/>
      <c r="M335" s="2"/>
    </row>
    <row r="336" spans="7:13" s="1" customFormat="1" ht="11.25">
      <c r="G336" s="2"/>
      <c r="I336" s="2"/>
      <c r="J336" s="2"/>
      <c r="K336" s="2"/>
      <c r="L336" s="2"/>
      <c r="M336" s="2"/>
    </row>
    <row r="337" spans="7:13" s="1" customFormat="1" ht="11.25">
      <c r="G337" s="2"/>
      <c r="I337" s="2"/>
      <c r="J337" s="2"/>
      <c r="K337" s="2"/>
      <c r="L337" s="2"/>
      <c r="M337" s="2"/>
    </row>
    <row r="338" spans="7:13" s="1" customFormat="1" ht="11.25">
      <c r="G338" s="2"/>
      <c r="I338" s="2"/>
      <c r="J338" s="2"/>
      <c r="K338" s="2"/>
      <c r="L338" s="2"/>
      <c r="M338" s="2"/>
    </row>
    <row r="339" spans="7:13" s="1" customFormat="1" ht="11.25">
      <c r="G339" s="2"/>
      <c r="I339" s="2"/>
      <c r="J339" s="2"/>
      <c r="K339" s="2"/>
      <c r="L339" s="2"/>
      <c r="M339" s="2"/>
    </row>
    <row r="340" spans="7:13" s="1" customFormat="1" ht="11.25">
      <c r="G340" s="2"/>
      <c r="I340" s="2"/>
      <c r="J340" s="2"/>
      <c r="K340" s="2"/>
      <c r="L340" s="2"/>
      <c r="M340" s="2"/>
    </row>
    <row r="341" spans="7:13" s="1" customFormat="1" ht="11.25">
      <c r="G341" s="2"/>
      <c r="I341" s="2"/>
      <c r="J341" s="2"/>
      <c r="K341" s="2"/>
      <c r="L341" s="2"/>
      <c r="M341" s="2"/>
    </row>
    <row r="342" spans="7:13" s="1" customFormat="1" ht="11.25">
      <c r="G342" s="2"/>
      <c r="I342" s="2"/>
      <c r="J342" s="2"/>
      <c r="K342" s="2"/>
      <c r="L342" s="2"/>
      <c r="M342" s="2"/>
    </row>
    <row r="343" spans="7:13" s="1" customFormat="1" ht="11.25">
      <c r="G343" s="2"/>
      <c r="I343" s="2"/>
      <c r="J343" s="2"/>
      <c r="K343" s="2"/>
      <c r="L343" s="2"/>
      <c r="M343" s="2"/>
    </row>
    <row r="344" spans="7:13" s="1" customFormat="1" ht="11.25">
      <c r="G344" s="2"/>
      <c r="I344" s="2"/>
      <c r="J344" s="2"/>
      <c r="K344" s="2"/>
      <c r="L344" s="2"/>
      <c r="M344" s="2"/>
    </row>
    <row r="345" spans="7:13" s="1" customFormat="1" ht="11.25">
      <c r="G345" s="2"/>
      <c r="I345" s="2"/>
      <c r="J345" s="2"/>
      <c r="K345" s="2"/>
      <c r="L345" s="2"/>
      <c r="M345" s="2"/>
    </row>
    <row r="346" spans="7:13" s="1" customFormat="1" ht="11.25">
      <c r="G346" s="2"/>
      <c r="I346" s="2"/>
      <c r="J346" s="2"/>
      <c r="K346" s="2"/>
      <c r="L346" s="2"/>
      <c r="M346" s="2"/>
    </row>
    <row r="347" spans="7:13" s="1" customFormat="1" ht="11.25">
      <c r="G347" s="2"/>
      <c r="I347" s="2"/>
      <c r="J347" s="2"/>
      <c r="K347" s="2"/>
      <c r="L347" s="2"/>
      <c r="M347" s="2"/>
    </row>
    <row r="348" spans="7:13" s="1" customFormat="1" ht="11.25">
      <c r="G348" s="2"/>
      <c r="I348" s="2"/>
      <c r="J348" s="2"/>
      <c r="K348" s="2"/>
      <c r="L348" s="2"/>
      <c r="M348" s="2"/>
    </row>
    <row r="349" spans="7:13" s="1" customFormat="1" ht="11.25">
      <c r="G349" s="2"/>
      <c r="I349" s="2"/>
      <c r="J349" s="2"/>
      <c r="K349" s="2"/>
      <c r="L349" s="2"/>
      <c r="M349" s="2"/>
    </row>
    <row r="350" spans="7:13" s="1" customFormat="1" ht="11.25">
      <c r="G350" s="2"/>
      <c r="I350" s="2"/>
      <c r="J350" s="2"/>
      <c r="K350" s="2"/>
      <c r="L350" s="2"/>
      <c r="M350" s="2"/>
    </row>
    <row r="351" spans="7:13" s="1" customFormat="1" ht="11.25">
      <c r="G351" s="2"/>
      <c r="I351" s="2"/>
      <c r="J351" s="2"/>
      <c r="K351" s="2"/>
      <c r="L351" s="2"/>
      <c r="M351" s="2"/>
    </row>
    <row r="352" spans="7:13" s="1" customFormat="1" ht="11.25">
      <c r="G352" s="2"/>
      <c r="I352" s="2"/>
      <c r="J352" s="2"/>
      <c r="K352" s="2"/>
      <c r="L352" s="2"/>
      <c r="M352" s="2"/>
    </row>
    <row r="353" spans="7:13" s="1" customFormat="1" ht="11.25">
      <c r="G353" s="2"/>
      <c r="I353" s="2"/>
      <c r="J353" s="2"/>
      <c r="K353" s="2"/>
      <c r="L353" s="2"/>
      <c r="M353" s="2"/>
    </row>
    <row r="354" spans="7:13" s="1" customFormat="1" ht="11.25">
      <c r="G354" s="2"/>
      <c r="I354" s="2"/>
      <c r="J354" s="2"/>
      <c r="K354" s="2"/>
      <c r="L354" s="2"/>
      <c r="M354" s="2"/>
    </row>
    <row r="355" spans="7:13" s="1" customFormat="1" ht="11.25">
      <c r="G355" s="2"/>
      <c r="I355" s="2"/>
      <c r="J355" s="2"/>
      <c r="K355" s="2"/>
      <c r="L355" s="2"/>
      <c r="M355" s="2"/>
    </row>
    <row r="356" spans="7:13" s="1" customFormat="1" ht="11.25">
      <c r="G356" s="2"/>
      <c r="I356" s="2"/>
      <c r="J356" s="2"/>
      <c r="K356" s="2"/>
      <c r="L356" s="2"/>
      <c r="M356" s="2"/>
    </row>
    <row r="357" spans="7:13" s="1" customFormat="1" ht="11.25">
      <c r="G357" s="2"/>
      <c r="I357" s="2"/>
      <c r="J357" s="2"/>
      <c r="K357" s="2"/>
      <c r="L357" s="2"/>
      <c r="M357" s="2"/>
    </row>
    <row r="358" spans="7:13" s="1" customFormat="1" ht="11.25">
      <c r="G358" s="2"/>
      <c r="I358" s="2"/>
      <c r="J358" s="2"/>
      <c r="K358" s="2"/>
      <c r="L358" s="2"/>
      <c r="M358" s="2"/>
    </row>
    <row r="359" spans="7:13" s="1" customFormat="1" ht="11.25">
      <c r="G359" s="2"/>
      <c r="I359" s="2"/>
      <c r="J359" s="2"/>
      <c r="K359" s="2"/>
      <c r="L359" s="2"/>
      <c r="M359" s="2"/>
    </row>
    <row r="360" spans="7:13" s="1" customFormat="1" ht="11.25">
      <c r="G360" s="2"/>
      <c r="I360" s="2"/>
      <c r="J360" s="2"/>
      <c r="K360" s="2"/>
      <c r="L360" s="2"/>
      <c r="M360" s="2"/>
    </row>
    <row r="361" spans="7:13" s="1" customFormat="1" ht="11.25">
      <c r="G361" s="2"/>
      <c r="I361" s="2"/>
      <c r="J361" s="2"/>
      <c r="K361" s="2"/>
      <c r="L361" s="2"/>
      <c r="M361" s="2"/>
    </row>
    <row r="362" spans="7:13" s="1" customFormat="1" ht="11.25">
      <c r="G362" s="2"/>
      <c r="I362" s="2"/>
      <c r="J362" s="2"/>
      <c r="K362" s="2"/>
      <c r="L362" s="2"/>
      <c r="M362" s="2"/>
    </row>
    <row r="363" spans="7:13" s="1" customFormat="1" ht="11.25">
      <c r="G363" s="2"/>
      <c r="I363" s="2"/>
      <c r="J363" s="2"/>
      <c r="K363" s="2"/>
      <c r="L363" s="2"/>
      <c r="M363" s="2"/>
    </row>
    <row r="364" spans="7:13" s="1" customFormat="1" ht="11.25">
      <c r="G364" s="2"/>
      <c r="I364" s="2"/>
      <c r="J364" s="2"/>
      <c r="K364" s="2"/>
      <c r="L364" s="2"/>
      <c r="M364" s="2"/>
    </row>
    <row r="365" spans="7:13" s="1" customFormat="1" ht="11.25">
      <c r="G365" s="2"/>
      <c r="I365" s="2"/>
      <c r="J365" s="2"/>
      <c r="K365" s="2"/>
      <c r="L365" s="2"/>
      <c r="M365" s="2"/>
    </row>
    <row r="366" spans="7:13" s="1" customFormat="1" ht="11.25">
      <c r="G366" s="2"/>
      <c r="I366" s="2"/>
      <c r="J366" s="2"/>
      <c r="K366" s="2"/>
      <c r="L366" s="2"/>
      <c r="M366" s="2"/>
    </row>
    <row r="367" spans="7:13" s="1" customFormat="1" ht="11.25">
      <c r="G367" s="2"/>
      <c r="I367" s="2"/>
      <c r="J367" s="2"/>
      <c r="K367" s="2"/>
      <c r="L367" s="2"/>
      <c r="M367" s="2"/>
    </row>
    <row r="368" spans="7:13" s="1" customFormat="1" ht="11.25">
      <c r="G368" s="2"/>
      <c r="I368" s="2"/>
      <c r="J368" s="2"/>
      <c r="K368" s="2"/>
      <c r="L368" s="2"/>
      <c r="M368" s="2"/>
    </row>
    <row r="369" spans="7:13" s="1" customFormat="1" ht="11.25">
      <c r="G369" s="2"/>
      <c r="I369" s="2"/>
      <c r="J369" s="2"/>
      <c r="K369" s="2"/>
      <c r="L369" s="2"/>
      <c r="M369" s="2"/>
    </row>
    <row r="370" spans="7:13" s="1" customFormat="1" ht="11.25">
      <c r="G370" s="2"/>
      <c r="I370" s="2"/>
      <c r="J370" s="2"/>
      <c r="K370" s="2"/>
      <c r="L370" s="2"/>
      <c r="M370" s="2"/>
    </row>
    <row r="371" spans="7:13" s="1" customFormat="1" ht="11.25">
      <c r="G371" s="2"/>
      <c r="I371" s="2"/>
      <c r="J371" s="2"/>
      <c r="K371" s="2"/>
      <c r="L371" s="2"/>
      <c r="M371" s="2"/>
    </row>
    <row r="372" spans="7:13" s="1" customFormat="1" ht="11.25">
      <c r="G372" s="2"/>
      <c r="I372" s="2"/>
      <c r="J372" s="2"/>
      <c r="K372" s="2"/>
      <c r="L372" s="2"/>
      <c r="M372" s="2"/>
    </row>
    <row r="373" spans="7:13" s="1" customFormat="1" ht="11.25">
      <c r="G373" s="2"/>
      <c r="I373" s="2"/>
      <c r="J373" s="2"/>
      <c r="K373" s="2"/>
      <c r="L373" s="2"/>
      <c r="M373" s="2"/>
    </row>
    <row r="374" spans="7:13" s="1" customFormat="1" ht="11.25">
      <c r="G374" s="2"/>
      <c r="I374" s="2"/>
      <c r="J374" s="2"/>
      <c r="K374" s="2"/>
      <c r="L374" s="2"/>
      <c r="M374" s="2"/>
    </row>
    <row r="375" spans="7:13" s="1" customFormat="1" ht="11.25">
      <c r="G375" s="2"/>
      <c r="I375" s="2"/>
      <c r="J375" s="2"/>
      <c r="K375" s="2"/>
      <c r="L375" s="2"/>
      <c r="M375" s="2"/>
    </row>
    <row r="376" spans="7:13" s="1" customFormat="1" ht="11.25">
      <c r="G376" s="2"/>
      <c r="I376" s="2"/>
      <c r="J376" s="2"/>
      <c r="K376" s="2"/>
      <c r="L376" s="2"/>
      <c r="M376" s="2"/>
    </row>
    <row r="377" spans="7:13" s="1" customFormat="1" ht="11.25">
      <c r="G377" s="2"/>
      <c r="I377" s="2"/>
      <c r="J377" s="2"/>
      <c r="K377" s="2"/>
      <c r="L377" s="2"/>
      <c r="M377" s="2"/>
    </row>
    <row r="378" spans="7:13" s="1" customFormat="1" ht="11.25">
      <c r="G378" s="2"/>
      <c r="I378" s="2"/>
      <c r="J378" s="2"/>
      <c r="K378" s="2"/>
      <c r="L378" s="2"/>
      <c r="M378" s="2"/>
    </row>
    <row r="379" spans="7:13" s="1" customFormat="1" ht="11.25">
      <c r="G379" s="2"/>
      <c r="I379" s="2"/>
      <c r="J379" s="2"/>
      <c r="K379" s="2"/>
      <c r="L379" s="2"/>
      <c r="M379" s="2"/>
    </row>
    <row r="380" spans="7:13" s="1" customFormat="1" ht="11.25">
      <c r="G380" s="2"/>
      <c r="I380" s="2"/>
      <c r="J380" s="2"/>
      <c r="K380" s="2"/>
      <c r="L380" s="2"/>
      <c r="M380" s="2"/>
    </row>
    <row r="381" spans="7:13" s="1" customFormat="1" ht="11.25">
      <c r="G381" s="2"/>
      <c r="I381" s="2"/>
      <c r="J381" s="2"/>
      <c r="K381" s="2"/>
      <c r="L381" s="2"/>
      <c r="M381" s="2"/>
    </row>
    <row r="382" spans="7:13" s="1" customFormat="1" ht="11.25">
      <c r="G382" s="2"/>
      <c r="I382" s="2"/>
      <c r="J382" s="2"/>
      <c r="K382" s="2"/>
      <c r="L382" s="2"/>
      <c r="M382" s="2"/>
    </row>
    <row r="383" spans="7:13" s="1" customFormat="1" ht="11.25">
      <c r="G383" s="2"/>
      <c r="I383" s="2"/>
      <c r="J383" s="2"/>
      <c r="K383" s="2"/>
      <c r="L383" s="2"/>
      <c r="M383" s="2"/>
    </row>
    <row r="384" spans="7:13" s="1" customFormat="1" ht="11.25">
      <c r="G384" s="2"/>
      <c r="I384" s="2"/>
      <c r="J384" s="2"/>
      <c r="K384" s="2"/>
      <c r="L384" s="2"/>
      <c r="M384" s="2"/>
    </row>
    <row r="385" spans="7:13" s="1" customFormat="1" ht="11.25">
      <c r="G385" s="2"/>
      <c r="I385" s="2"/>
      <c r="J385" s="2"/>
      <c r="K385" s="2"/>
      <c r="L385" s="2"/>
      <c r="M385" s="2"/>
    </row>
    <row r="386" spans="7:13" s="1" customFormat="1" ht="11.25">
      <c r="G386" s="2"/>
      <c r="I386" s="2"/>
      <c r="J386" s="2"/>
      <c r="K386" s="2"/>
      <c r="L386" s="2"/>
      <c r="M386" s="2"/>
    </row>
    <row r="387" spans="7:13" s="1" customFormat="1" ht="11.25">
      <c r="G387" s="2"/>
      <c r="I387" s="2"/>
      <c r="J387" s="2"/>
      <c r="K387" s="2"/>
      <c r="L387" s="2"/>
      <c r="M387" s="2"/>
    </row>
    <row r="388" spans="7:13" s="1" customFormat="1" ht="11.25">
      <c r="G388" s="2"/>
      <c r="I388" s="2"/>
      <c r="J388" s="2"/>
      <c r="K388" s="2"/>
      <c r="L388" s="2"/>
      <c r="M388" s="2"/>
    </row>
    <row r="389" spans="7:13" s="1" customFormat="1" ht="11.25">
      <c r="G389" s="2"/>
      <c r="I389" s="2"/>
      <c r="J389" s="2"/>
      <c r="K389" s="2"/>
      <c r="L389" s="2"/>
      <c r="M389" s="2"/>
    </row>
    <row r="390" spans="7:13" s="1" customFormat="1" ht="11.25">
      <c r="G390" s="2"/>
      <c r="I390" s="2"/>
      <c r="J390" s="2"/>
      <c r="K390" s="2"/>
      <c r="L390" s="2"/>
      <c r="M390" s="2"/>
    </row>
    <row r="391" spans="7:13" s="1" customFormat="1" ht="11.25">
      <c r="G391" s="2"/>
      <c r="I391" s="2"/>
      <c r="J391" s="2"/>
      <c r="K391" s="2"/>
      <c r="L391" s="2"/>
      <c r="M391" s="2"/>
    </row>
    <row r="392" spans="7:13" s="1" customFormat="1" ht="11.25">
      <c r="G392" s="2"/>
      <c r="I392" s="2"/>
      <c r="J392" s="2"/>
      <c r="K392" s="2"/>
      <c r="L392" s="2"/>
      <c r="M392" s="2"/>
    </row>
    <row r="393" spans="7:13" s="1" customFormat="1" ht="11.25">
      <c r="G393" s="2"/>
      <c r="I393" s="2"/>
      <c r="J393" s="2"/>
      <c r="K393" s="2"/>
      <c r="L393" s="2"/>
      <c r="M393" s="2"/>
    </row>
    <row r="394" spans="7:13" s="1" customFormat="1" ht="11.25">
      <c r="G394" s="2"/>
      <c r="I394" s="2"/>
      <c r="J394" s="2"/>
      <c r="K394" s="2"/>
      <c r="L394" s="2"/>
      <c r="M394" s="2"/>
    </row>
    <row r="395" spans="7:13" s="1" customFormat="1" ht="11.25">
      <c r="G395" s="2"/>
      <c r="I395" s="2"/>
      <c r="J395" s="2"/>
      <c r="K395" s="2"/>
      <c r="L395" s="2"/>
      <c r="M395" s="2"/>
    </row>
    <row r="396" spans="7:13" s="1" customFormat="1" ht="11.25">
      <c r="G396" s="2"/>
      <c r="I396" s="2"/>
      <c r="J396" s="2"/>
      <c r="K396" s="2"/>
      <c r="L396" s="2"/>
      <c r="M396" s="2"/>
    </row>
    <row r="397" spans="7:13" s="1" customFormat="1" ht="11.25">
      <c r="G397" s="2"/>
      <c r="I397" s="2"/>
      <c r="J397" s="2"/>
      <c r="K397" s="2"/>
      <c r="L397" s="2"/>
      <c r="M397" s="2"/>
    </row>
    <row r="398" spans="7:13" s="1" customFormat="1" ht="11.25">
      <c r="G398" s="2"/>
      <c r="I398" s="2"/>
      <c r="J398" s="2"/>
      <c r="K398" s="2"/>
      <c r="L398" s="2"/>
      <c r="M398" s="2"/>
    </row>
    <row r="399" spans="7:13" s="1" customFormat="1" ht="11.25">
      <c r="G399" s="2"/>
      <c r="I399" s="2"/>
      <c r="J399" s="2"/>
      <c r="K399" s="2"/>
      <c r="L399" s="2"/>
      <c r="M399" s="2"/>
    </row>
    <row r="400" spans="7:13" s="1" customFormat="1" ht="11.25">
      <c r="G400" s="2"/>
      <c r="I400" s="2"/>
      <c r="J400" s="2"/>
      <c r="K400" s="2"/>
      <c r="L400" s="2"/>
      <c r="M400" s="2"/>
    </row>
    <row r="401" spans="7:13" s="1" customFormat="1" ht="11.25">
      <c r="G401" s="2"/>
      <c r="I401" s="2"/>
      <c r="J401" s="2"/>
      <c r="K401" s="2"/>
      <c r="L401" s="2"/>
      <c r="M401" s="2"/>
    </row>
    <row r="402" spans="7:13" s="1" customFormat="1" ht="11.25">
      <c r="G402" s="2"/>
      <c r="I402" s="2"/>
      <c r="J402" s="2"/>
      <c r="K402" s="2"/>
      <c r="L402" s="2"/>
      <c r="M402" s="2"/>
    </row>
    <row r="403" spans="7:13" s="1" customFormat="1" ht="11.25">
      <c r="G403" s="2"/>
      <c r="I403" s="2"/>
      <c r="J403" s="2"/>
      <c r="K403" s="2"/>
      <c r="L403" s="2"/>
      <c r="M403" s="2"/>
    </row>
    <row r="404" spans="7:13" s="1" customFormat="1" ht="11.25">
      <c r="G404" s="2"/>
      <c r="I404" s="2"/>
      <c r="J404" s="2"/>
      <c r="K404" s="2"/>
      <c r="L404" s="2"/>
      <c r="M404" s="2"/>
    </row>
    <row r="405" spans="7:13" s="1" customFormat="1" ht="11.25">
      <c r="G405" s="2"/>
      <c r="I405" s="2"/>
      <c r="J405" s="2"/>
      <c r="K405" s="2"/>
      <c r="L405" s="2"/>
      <c r="M405" s="2"/>
    </row>
    <row r="406" spans="7:13" s="1" customFormat="1" ht="11.25">
      <c r="G406" s="2"/>
      <c r="I406" s="2"/>
      <c r="J406" s="2"/>
      <c r="K406" s="2"/>
      <c r="L406" s="2"/>
      <c r="M406" s="2"/>
    </row>
    <row r="407" spans="7:13" s="1" customFormat="1" ht="11.25">
      <c r="G407" s="2"/>
      <c r="I407" s="2"/>
      <c r="J407" s="2"/>
      <c r="K407" s="2"/>
      <c r="L407" s="2"/>
      <c r="M407" s="2"/>
    </row>
    <row r="408" spans="7:13" s="1" customFormat="1" ht="11.25">
      <c r="G408" s="2"/>
      <c r="I408" s="2"/>
      <c r="J408" s="2"/>
      <c r="K408" s="2"/>
      <c r="L408" s="2"/>
      <c r="M408" s="2"/>
    </row>
    <row r="409" spans="7:13" s="1" customFormat="1" ht="11.25">
      <c r="G409" s="2"/>
      <c r="I409" s="2"/>
      <c r="J409" s="2"/>
      <c r="K409" s="2"/>
      <c r="L409" s="2"/>
      <c r="M409" s="2"/>
    </row>
    <row r="410" spans="7:13" s="1" customFormat="1" ht="11.25">
      <c r="G410" s="2"/>
      <c r="I410" s="2"/>
      <c r="J410" s="2"/>
      <c r="K410" s="2"/>
      <c r="L410" s="2"/>
      <c r="M410" s="2"/>
    </row>
    <row r="411" spans="7:13" s="1" customFormat="1" ht="11.25">
      <c r="G411" s="2"/>
      <c r="I411" s="2"/>
      <c r="J411" s="2"/>
      <c r="K411" s="2"/>
      <c r="L411" s="2"/>
      <c r="M411" s="2"/>
    </row>
    <row r="412" spans="7:13" s="1" customFormat="1" ht="11.25">
      <c r="G412" s="2"/>
      <c r="I412" s="2"/>
      <c r="J412" s="2"/>
      <c r="K412" s="2"/>
      <c r="L412" s="2"/>
      <c r="M412" s="2"/>
    </row>
    <row r="413" spans="7:13" s="1" customFormat="1" ht="11.25">
      <c r="G413" s="2"/>
      <c r="I413" s="2"/>
      <c r="J413" s="2"/>
      <c r="K413" s="2"/>
      <c r="L413" s="2"/>
      <c r="M413" s="2"/>
    </row>
    <row r="414" spans="7:13" s="1" customFormat="1" ht="11.25">
      <c r="G414" s="2"/>
      <c r="I414" s="2"/>
      <c r="J414" s="2"/>
      <c r="K414" s="2"/>
      <c r="L414" s="2"/>
      <c r="M414" s="2"/>
    </row>
    <row r="415" spans="7:13" s="1" customFormat="1" ht="11.25">
      <c r="G415" s="2"/>
      <c r="I415" s="2"/>
      <c r="J415" s="2"/>
      <c r="K415" s="2"/>
      <c r="L415" s="2"/>
      <c r="M415" s="2"/>
    </row>
    <row r="416" spans="7:13" s="1" customFormat="1" ht="11.25">
      <c r="G416" s="2"/>
      <c r="I416" s="2"/>
      <c r="J416" s="2"/>
      <c r="K416" s="2"/>
      <c r="L416" s="2"/>
      <c r="M416" s="2"/>
    </row>
    <row r="417" spans="7:13" s="1" customFormat="1" ht="11.25">
      <c r="G417" s="2"/>
      <c r="I417" s="2"/>
      <c r="J417" s="2"/>
      <c r="K417" s="2"/>
      <c r="L417" s="2"/>
      <c r="M417" s="2"/>
    </row>
    <row r="418" spans="7:13" s="1" customFormat="1" ht="11.25">
      <c r="G418" s="2"/>
      <c r="I418" s="2"/>
      <c r="J418" s="2"/>
      <c r="K418" s="2"/>
      <c r="L418" s="2"/>
      <c r="M418" s="2"/>
    </row>
    <row r="419" spans="7:13" s="1" customFormat="1" ht="11.25">
      <c r="G419" s="2"/>
      <c r="I419" s="2"/>
      <c r="J419" s="2"/>
      <c r="K419" s="2"/>
      <c r="L419" s="2"/>
      <c r="M419" s="2"/>
    </row>
    <row r="420" spans="7:13" s="1" customFormat="1" ht="11.25">
      <c r="G420" s="2"/>
      <c r="I420" s="2"/>
      <c r="J420" s="2"/>
      <c r="K420" s="2"/>
      <c r="L420" s="2"/>
      <c r="M420" s="2"/>
    </row>
    <row r="421" spans="7:13" s="1" customFormat="1" ht="11.25">
      <c r="G421" s="2"/>
      <c r="I421" s="2"/>
      <c r="J421" s="2"/>
      <c r="K421" s="2"/>
      <c r="L421" s="2"/>
      <c r="M421" s="2"/>
    </row>
    <row r="422" spans="7:13" s="1" customFormat="1" ht="11.25">
      <c r="G422" s="2"/>
      <c r="I422" s="2"/>
      <c r="J422" s="2"/>
      <c r="K422" s="2"/>
      <c r="L422" s="2"/>
      <c r="M422" s="2"/>
    </row>
    <row r="423" spans="7:13" s="1" customFormat="1" ht="11.25">
      <c r="G423" s="2"/>
      <c r="I423" s="2"/>
      <c r="J423" s="2"/>
      <c r="K423" s="2"/>
      <c r="L423" s="2"/>
      <c r="M423" s="2"/>
    </row>
    <row r="424" spans="7:13" s="1" customFormat="1" ht="11.25">
      <c r="G424" s="2"/>
      <c r="I424" s="2"/>
      <c r="J424" s="2"/>
      <c r="K424" s="2"/>
      <c r="L424" s="2"/>
      <c r="M424" s="2"/>
    </row>
    <row r="425" spans="7:13" s="1" customFormat="1" ht="11.25">
      <c r="G425" s="2"/>
      <c r="I425" s="2"/>
      <c r="J425" s="2"/>
      <c r="K425" s="2"/>
      <c r="L425" s="2"/>
      <c r="M425" s="2"/>
    </row>
    <row r="426" spans="7:13" s="1" customFormat="1" ht="11.25">
      <c r="G426" s="2"/>
      <c r="I426" s="2"/>
      <c r="J426" s="2"/>
      <c r="K426" s="2"/>
      <c r="L426" s="2"/>
      <c r="M426" s="2"/>
    </row>
    <row r="427" spans="7:13" s="1" customFormat="1" ht="11.25">
      <c r="G427" s="2"/>
      <c r="I427" s="2"/>
      <c r="J427" s="2"/>
      <c r="K427" s="2"/>
      <c r="L427" s="2"/>
      <c r="M427" s="2"/>
    </row>
    <row r="428" spans="7:13" s="1" customFormat="1" ht="11.25">
      <c r="G428" s="2"/>
      <c r="I428" s="2"/>
      <c r="J428" s="2"/>
      <c r="K428" s="2"/>
      <c r="L428" s="2"/>
      <c r="M428" s="2"/>
    </row>
    <row r="429" spans="7:13" s="1" customFormat="1" ht="11.25">
      <c r="G429" s="2"/>
      <c r="I429" s="2"/>
      <c r="J429" s="2"/>
      <c r="K429" s="2"/>
      <c r="L429" s="2"/>
      <c r="M429" s="2"/>
    </row>
    <row r="430" spans="7:13" s="1" customFormat="1" ht="11.25">
      <c r="G430" s="2"/>
      <c r="I430" s="2"/>
      <c r="J430" s="2"/>
      <c r="K430" s="2"/>
      <c r="L430" s="2"/>
      <c r="M430" s="2"/>
    </row>
    <row r="431" spans="7:13" s="1" customFormat="1" ht="11.25">
      <c r="G431" s="2"/>
      <c r="I431" s="2"/>
      <c r="J431" s="2"/>
      <c r="K431" s="2"/>
      <c r="L431" s="2"/>
      <c r="M431" s="2"/>
    </row>
    <row r="432" spans="7:13" s="1" customFormat="1" ht="11.25">
      <c r="G432" s="2"/>
      <c r="I432" s="2"/>
      <c r="J432" s="2"/>
      <c r="K432" s="2"/>
      <c r="L432" s="2"/>
      <c r="M432" s="2"/>
    </row>
    <row r="433" spans="7:13" s="1" customFormat="1" ht="11.25">
      <c r="G433" s="2"/>
      <c r="I433" s="2"/>
      <c r="J433" s="2"/>
      <c r="K433" s="2"/>
      <c r="L433" s="2"/>
      <c r="M433" s="2"/>
    </row>
    <row r="434" spans="7:13" s="1" customFormat="1" ht="11.25">
      <c r="G434" s="2"/>
      <c r="I434" s="2"/>
      <c r="J434" s="2"/>
      <c r="K434" s="2"/>
      <c r="L434" s="2"/>
      <c r="M434" s="2"/>
    </row>
    <row r="435" spans="7:13" s="1" customFormat="1" ht="11.25">
      <c r="G435" s="2"/>
      <c r="I435" s="2"/>
      <c r="J435" s="2"/>
      <c r="K435" s="2"/>
      <c r="L435" s="2"/>
      <c r="M435" s="2"/>
    </row>
    <row r="436" spans="7:13" s="1" customFormat="1" ht="11.25">
      <c r="G436" s="2"/>
      <c r="I436" s="2"/>
      <c r="J436" s="2"/>
      <c r="K436" s="2"/>
      <c r="L436" s="2"/>
      <c r="M436" s="2"/>
    </row>
    <row r="437" spans="7:13" s="1" customFormat="1" ht="11.25">
      <c r="G437" s="2"/>
      <c r="I437" s="2"/>
      <c r="J437" s="2"/>
      <c r="K437" s="2"/>
      <c r="L437" s="2"/>
      <c r="M437" s="2"/>
    </row>
    <row r="438" spans="7:13" s="1" customFormat="1" ht="11.25">
      <c r="G438" s="2"/>
      <c r="I438" s="2"/>
      <c r="J438" s="2"/>
      <c r="K438" s="2"/>
      <c r="L438" s="2"/>
      <c r="M438" s="2"/>
    </row>
    <row r="439" spans="7:13" s="1" customFormat="1" ht="11.25">
      <c r="G439" s="2"/>
      <c r="I439" s="2"/>
      <c r="J439" s="2"/>
      <c r="K439" s="2"/>
      <c r="L439" s="2"/>
      <c r="M439" s="2"/>
    </row>
    <row r="440" spans="7:13" s="1" customFormat="1" ht="11.25">
      <c r="G440" s="2"/>
      <c r="I440" s="2"/>
      <c r="J440" s="2"/>
      <c r="K440" s="2"/>
      <c r="L440" s="2"/>
      <c r="M440" s="2"/>
    </row>
    <row r="441" spans="7:13" s="1" customFormat="1" ht="11.25">
      <c r="G441" s="2"/>
      <c r="I441" s="2"/>
      <c r="J441" s="2"/>
      <c r="K441" s="2"/>
      <c r="L441" s="2"/>
      <c r="M441" s="2"/>
    </row>
    <row r="442" spans="7:13" s="1" customFormat="1" ht="11.25">
      <c r="G442" s="2"/>
      <c r="I442" s="2"/>
      <c r="J442" s="2"/>
      <c r="K442" s="2"/>
      <c r="L442" s="2"/>
      <c r="M442" s="2"/>
    </row>
    <row r="443" spans="7:13" s="1" customFormat="1" ht="11.25">
      <c r="G443" s="2"/>
      <c r="I443" s="2"/>
      <c r="J443" s="2"/>
      <c r="K443" s="2"/>
      <c r="L443" s="2"/>
      <c r="M443" s="2"/>
    </row>
    <row r="444" spans="7:13" s="1" customFormat="1" ht="11.25">
      <c r="G444" s="2"/>
      <c r="I444" s="2"/>
      <c r="J444" s="2"/>
      <c r="K444" s="2"/>
      <c r="L444" s="2"/>
      <c r="M444" s="2"/>
    </row>
    <row r="445" spans="7:13" s="1" customFormat="1" ht="11.25">
      <c r="G445" s="2"/>
      <c r="I445" s="2"/>
      <c r="J445" s="2"/>
      <c r="K445" s="2"/>
      <c r="L445" s="2"/>
      <c r="M445" s="2"/>
    </row>
    <row r="446" spans="7:13" s="1" customFormat="1" ht="11.25">
      <c r="G446" s="2"/>
      <c r="I446" s="2"/>
      <c r="J446" s="2"/>
      <c r="K446" s="2"/>
      <c r="L446" s="2"/>
      <c r="M446" s="2"/>
    </row>
    <row r="447" spans="7:13" s="1" customFormat="1" ht="11.25">
      <c r="G447" s="2"/>
      <c r="I447" s="2"/>
      <c r="J447" s="2"/>
      <c r="K447" s="2"/>
      <c r="L447" s="2"/>
      <c r="M447" s="2"/>
    </row>
    <row r="448" spans="7:13" s="1" customFormat="1" ht="11.25">
      <c r="G448" s="2"/>
      <c r="I448" s="2"/>
      <c r="J448" s="2"/>
      <c r="K448" s="2"/>
      <c r="L448" s="2"/>
      <c r="M448" s="2"/>
    </row>
    <row r="449" spans="7:13" s="1" customFormat="1" ht="11.25">
      <c r="G449" s="2"/>
      <c r="I449" s="2"/>
      <c r="J449" s="2"/>
      <c r="K449" s="2"/>
      <c r="L449" s="2"/>
      <c r="M449" s="2"/>
    </row>
    <row r="450" spans="7:13" s="1" customFormat="1" ht="11.25">
      <c r="G450" s="2"/>
      <c r="I450" s="2"/>
      <c r="J450" s="2"/>
      <c r="K450" s="2"/>
      <c r="L450" s="2"/>
      <c r="M450" s="2"/>
    </row>
    <row r="451" spans="7:13" s="1" customFormat="1" ht="11.25">
      <c r="G451" s="2"/>
      <c r="I451" s="2"/>
      <c r="J451" s="2"/>
      <c r="K451" s="2"/>
      <c r="L451" s="2"/>
      <c r="M451" s="2"/>
    </row>
    <row r="452" spans="7:13" s="1" customFormat="1" ht="11.25">
      <c r="G452" s="2"/>
      <c r="I452" s="2"/>
      <c r="J452" s="2"/>
      <c r="K452" s="2"/>
      <c r="L452" s="2"/>
      <c r="M452" s="2"/>
    </row>
    <row r="453" spans="7:13" s="1" customFormat="1" ht="11.25">
      <c r="G453" s="2"/>
      <c r="I453" s="2"/>
      <c r="J453" s="2"/>
      <c r="K453" s="2"/>
      <c r="L453" s="2"/>
      <c r="M453" s="2"/>
    </row>
    <row r="454" spans="7:13" s="1" customFormat="1" ht="11.25">
      <c r="G454" s="2"/>
      <c r="I454" s="2"/>
      <c r="J454" s="2"/>
      <c r="K454" s="2"/>
      <c r="L454" s="2"/>
      <c r="M454" s="2"/>
    </row>
    <row r="455" spans="7:13" s="1" customFormat="1" ht="11.25">
      <c r="G455" s="2"/>
      <c r="I455" s="2"/>
      <c r="J455" s="2"/>
      <c r="K455" s="2"/>
      <c r="L455" s="2"/>
      <c r="M455" s="2"/>
    </row>
    <row r="456" spans="7:13" s="1" customFormat="1" ht="11.25">
      <c r="G456" s="2"/>
      <c r="I456" s="2"/>
      <c r="J456" s="2"/>
      <c r="K456" s="2"/>
      <c r="L456" s="2"/>
      <c r="M456" s="2"/>
    </row>
    <row r="457" spans="7:13" s="1" customFormat="1" ht="11.25">
      <c r="G457" s="2"/>
      <c r="I457" s="2"/>
      <c r="J457" s="2"/>
      <c r="K457" s="2"/>
      <c r="L457" s="2"/>
      <c r="M457" s="2"/>
    </row>
    <row r="458" spans="7:13" s="1" customFormat="1" ht="11.25">
      <c r="G458" s="2"/>
      <c r="I458" s="2"/>
      <c r="J458" s="2"/>
      <c r="K458" s="2"/>
      <c r="L458" s="2"/>
      <c r="M458" s="2"/>
    </row>
    <row r="459" spans="7:13" s="1" customFormat="1" ht="11.25">
      <c r="G459" s="2"/>
      <c r="I459" s="2"/>
      <c r="J459" s="2"/>
      <c r="K459" s="2"/>
      <c r="L459" s="2"/>
      <c r="M459" s="2"/>
    </row>
    <row r="460" spans="7:13" s="1" customFormat="1" ht="11.25">
      <c r="G460" s="2"/>
      <c r="I460" s="2"/>
      <c r="J460" s="2"/>
      <c r="K460" s="2"/>
      <c r="L460" s="2"/>
      <c r="M460" s="2"/>
    </row>
    <row r="461" spans="7:13" s="1" customFormat="1" ht="11.25">
      <c r="G461" s="2"/>
      <c r="I461" s="2"/>
      <c r="J461" s="2"/>
      <c r="K461" s="2"/>
      <c r="L461" s="2"/>
      <c r="M461" s="2"/>
    </row>
    <row r="462" spans="7:13" s="1" customFormat="1" ht="11.25">
      <c r="G462" s="2"/>
      <c r="I462" s="2"/>
      <c r="J462" s="2"/>
      <c r="K462" s="2"/>
      <c r="L462" s="2"/>
      <c r="M462" s="2"/>
    </row>
    <row r="463" spans="7:13" s="1" customFormat="1" ht="11.25">
      <c r="G463" s="2"/>
      <c r="I463" s="2"/>
      <c r="J463" s="2"/>
      <c r="K463" s="2"/>
      <c r="L463" s="2"/>
      <c r="M463" s="2"/>
    </row>
    <row r="464" spans="7:13" s="1" customFormat="1" ht="11.25">
      <c r="G464" s="2"/>
      <c r="I464" s="2"/>
      <c r="J464" s="2"/>
      <c r="K464" s="2"/>
      <c r="L464" s="2"/>
      <c r="M464" s="2"/>
    </row>
    <row r="465" spans="7:13" s="1" customFormat="1" ht="11.25">
      <c r="G465" s="2"/>
      <c r="I465" s="2"/>
      <c r="J465" s="2"/>
      <c r="K465" s="2"/>
      <c r="L465" s="2"/>
      <c r="M465" s="2"/>
    </row>
    <row r="466" spans="7:13" s="1" customFormat="1" ht="11.25">
      <c r="G466" s="2"/>
      <c r="I466" s="2"/>
      <c r="J466" s="2"/>
      <c r="K466" s="2"/>
      <c r="L466" s="2"/>
      <c r="M466" s="2"/>
    </row>
    <row r="467" spans="7:13" s="1" customFormat="1" ht="11.25">
      <c r="G467" s="2"/>
      <c r="I467" s="2"/>
      <c r="J467" s="2"/>
      <c r="K467" s="2"/>
      <c r="L467" s="2"/>
      <c r="M467" s="2"/>
    </row>
    <row r="468" spans="7:13" s="1" customFormat="1" ht="11.25">
      <c r="G468" s="2"/>
      <c r="I468" s="2"/>
      <c r="J468" s="2"/>
      <c r="K468" s="2"/>
      <c r="L468" s="2"/>
      <c r="M468" s="2"/>
    </row>
    <row r="469" spans="7:13" s="1" customFormat="1" ht="11.25">
      <c r="G469" s="2"/>
      <c r="I469" s="2"/>
      <c r="J469" s="2"/>
      <c r="K469" s="2"/>
      <c r="L469" s="2"/>
      <c r="M469" s="2"/>
    </row>
    <row r="470" spans="7:13" s="1" customFormat="1" ht="11.25">
      <c r="G470" s="2"/>
      <c r="I470" s="2"/>
      <c r="J470" s="2"/>
      <c r="K470" s="2"/>
      <c r="L470" s="2"/>
      <c r="M470" s="2"/>
    </row>
    <row r="471" spans="7:13" s="1" customFormat="1" ht="11.25">
      <c r="G471" s="2"/>
      <c r="I471" s="2"/>
      <c r="J471" s="2"/>
      <c r="K471" s="2"/>
      <c r="L471" s="2"/>
      <c r="M471" s="2"/>
    </row>
    <row r="472" spans="7:13" s="1" customFormat="1" ht="11.25">
      <c r="G472" s="2"/>
      <c r="I472" s="2"/>
      <c r="J472" s="2"/>
      <c r="K472" s="2"/>
      <c r="L472" s="2"/>
      <c r="M472" s="2"/>
    </row>
    <row r="473" spans="7:13" s="1" customFormat="1" ht="11.25">
      <c r="G473" s="2"/>
      <c r="I473" s="2"/>
      <c r="J473" s="2"/>
      <c r="K473" s="2"/>
      <c r="L473" s="2"/>
      <c r="M473" s="2"/>
    </row>
    <row r="474" spans="7:13" s="1" customFormat="1" ht="11.25">
      <c r="G474" s="2"/>
      <c r="I474" s="2"/>
      <c r="J474" s="2"/>
      <c r="K474" s="2"/>
      <c r="L474" s="2"/>
      <c r="M474" s="2"/>
    </row>
    <row r="475" spans="7:13" s="1" customFormat="1" ht="11.25">
      <c r="G475" s="2"/>
      <c r="I475" s="2"/>
      <c r="J475" s="2"/>
      <c r="K475" s="2"/>
      <c r="L475" s="2"/>
      <c r="M475" s="2"/>
    </row>
    <row r="476" spans="7:13" s="1" customFormat="1" ht="11.25">
      <c r="G476" s="2"/>
      <c r="I476" s="2"/>
      <c r="J476" s="2"/>
      <c r="K476" s="2"/>
      <c r="L476" s="2"/>
      <c r="M476" s="2"/>
    </row>
    <row r="477" spans="7:13" s="1" customFormat="1" ht="11.25">
      <c r="G477" s="2"/>
      <c r="I477" s="2"/>
      <c r="J477" s="2"/>
      <c r="K477" s="2"/>
      <c r="L477" s="2"/>
      <c r="M477" s="2"/>
    </row>
    <row r="478" spans="7:13" s="1" customFormat="1" ht="11.25">
      <c r="G478" s="2"/>
      <c r="I478" s="2"/>
      <c r="J478" s="2"/>
      <c r="K478" s="2"/>
      <c r="L478" s="2"/>
      <c r="M478" s="2"/>
    </row>
    <row r="479" spans="7:13" s="1" customFormat="1" ht="11.25">
      <c r="G479" s="2"/>
      <c r="I479" s="2"/>
      <c r="J479" s="2"/>
      <c r="K479" s="2"/>
      <c r="L479" s="2"/>
      <c r="M479" s="2"/>
    </row>
    <row r="480" spans="7:13" s="1" customFormat="1" ht="11.25">
      <c r="G480" s="2"/>
      <c r="I480" s="2"/>
      <c r="J480" s="2"/>
      <c r="K480" s="2"/>
      <c r="L480" s="2"/>
      <c r="M480" s="2"/>
    </row>
    <row r="481" spans="7:13" s="1" customFormat="1" ht="11.25">
      <c r="G481" s="2"/>
      <c r="I481" s="2"/>
      <c r="J481" s="2"/>
      <c r="K481" s="2"/>
      <c r="L481" s="2"/>
      <c r="M481" s="2"/>
    </row>
    <row r="482" spans="7:13" s="1" customFormat="1" ht="11.25">
      <c r="G482" s="2"/>
      <c r="I482" s="2"/>
      <c r="J482" s="2"/>
      <c r="K482" s="2"/>
      <c r="L482" s="2"/>
      <c r="M482" s="2"/>
    </row>
    <row r="483" spans="7:13" s="1" customFormat="1" ht="11.25">
      <c r="G483" s="2"/>
      <c r="I483" s="2"/>
      <c r="J483" s="2"/>
      <c r="K483" s="2"/>
      <c r="L483" s="2"/>
      <c r="M483" s="2"/>
    </row>
    <row r="484" spans="7:13" s="1" customFormat="1" ht="11.25">
      <c r="G484" s="2"/>
      <c r="I484" s="2"/>
      <c r="J484" s="2"/>
      <c r="K484" s="2"/>
      <c r="L484" s="2"/>
      <c r="M484" s="2"/>
    </row>
    <row r="485" spans="7:13" s="1" customFormat="1" ht="11.25">
      <c r="G485" s="2"/>
      <c r="I485" s="2"/>
      <c r="J485" s="2"/>
      <c r="K485" s="2"/>
      <c r="L485" s="2"/>
      <c r="M485" s="2"/>
    </row>
    <row r="486" spans="7:13" s="1" customFormat="1" ht="11.25">
      <c r="G486" s="2"/>
      <c r="I486" s="2"/>
      <c r="J486" s="2"/>
      <c r="K486" s="2"/>
      <c r="L486" s="2"/>
      <c r="M486" s="2"/>
    </row>
    <row r="487" spans="7:13" s="1" customFormat="1" ht="11.25">
      <c r="G487" s="2"/>
      <c r="I487" s="2"/>
      <c r="J487" s="2"/>
      <c r="K487" s="2"/>
      <c r="L487" s="2"/>
      <c r="M487" s="2"/>
    </row>
    <row r="488" spans="7:13" s="1" customFormat="1" ht="11.25">
      <c r="G488" s="2"/>
      <c r="I488" s="2"/>
      <c r="J488" s="2"/>
      <c r="K488" s="2"/>
      <c r="L488" s="2"/>
      <c r="M488" s="2"/>
    </row>
    <row r="489" spans="7:13" s="1" customFormat="1" ht="11.25">
      <c r="G489" s="2"/>
      <c r="I489" s="2"/>
      <c r="J489" s="2"/>
      <c r="K489" s="2"/>
      <c r="L489" s="2"/>
      <c r="M489" s="2"/>
    </row>
    <row r="490" spans="7:13" s="1" customFormat="1" ht="11.25">
      <c r="G490" s="2"/>
      <c r="I490" s="2"/>
      <c r="J490" s="2"/>
      <c r="K490" s="2"/>
      <c r="L490" s="2"/>
      <c r="M490" s="2"/>
    </row>
    <row r="491" spans="7:13" s="1" customFormat="1" ht="11.25">
      <c r="G491" s="2"/>
      <c r="I491" s="2"/>
      <c r="J491" s="2"/>
      <c r="K491" s="2"/>
      <c r="L491" s="2"/>
      <c r="M491" s="2"/>
    </row>
    <row r="492" spans="7:13" s="1" customFormat="1" ht="11.25">
      <c r="G492" s="2"/>
      <c r="I492" s="2"/>
      <c r="J492" s="2"/>
      <c r="K492" s="2"/>
      <c r="L492" s="2"/>
      <c r="M492" s="2"/>
    </row>
    <row r="493" spans="7:13" s="1" customFormat="1" ht="11.25">
      <c r="G493" s="2"/>
      <c r="I493" s="2"/>
      <c r="J493" s="2"/>
      <c r="K493" s="2"/>
      <c r="L493" s="2"/>
      <c r="M493" s="2"/>
    </row>
    <row r="494" spans="7:13" s="1" customFormat="1" ht="11.25">
      <c r="G494" s="2"/>
      <c r="I494" s="2"/>
      <c r="J494" s="2"/>
      <c r="K494" s="2"/>
      <c r="L494" s="2"/>
      <c r="M494" s="2"/>
    </row>
    <row r="495" spans="7:13" s="1" customFormat="1" ht="11.25">
      <c r="G495" s="2"/>
      <c r="I495" s="2"/>
      <c r="J495" s="2"/>
      <c r="K495" s="2"/>
      <c r="L495" s="2"/>
      <c r="M495" s="2"/>
    </row>
    <row r="496" spans="7:13" s="1" customFormat="1" ht="11.25">
      <c r="G496" s="2"/>
      <c r="I496" s="2"/>
      <c r="J496" s="2"/>
      <c r="K496" s="2"/>
      <c r="L496" s="2"/>
      <c r="M496" s="2"/>
    </row>
    <row r="497" spans="7:13" s="1" customFormat="1" ht="11.25">
      <c r="G497" s="2"/>
      <c r="I497" s="2"/>
      <c r="J497" s="2"/>
      <c r="K497" s="2"/>
      <c r="L497" s="2"/>
      <c r="M497" s="2"/>
    </row>
    <row r="498" spans="7:13" s="1" customFormat="1" ht="11.25">
      <c r="G498" s="2"/>
      <c r="I498" s="2"/>
      <c r="J498" s="2"/>
      <c r="K498" s="2"/>
      <c r="L498" s="2"/>
      <c r="M498" s="2"/>
    </row>
    <row r="499" spans="7:13" s="1" customFormat="1" ht="11.25">
      <c r="G499" s="2"/>
      <c r="I499" s="2"/>
      <c r="J499" s="2"/>
      <c r="K499" s="2"/>
      <c r="L499" s="2"/>
      <c r="M499" s="2"/>
    </row>
    <row r="500" spans="7:13" s="1" customFormat="1" ht="11.25">
      <c r="G500" s="2"/>
      <c r="I500" s="2"/>
      <c r="J500" s="2"/>
      <c r="K500" s="2"/>
      <c r="L500" s="2"/>
      <c r="M500" s="2"/>
    </row>
    <row r="501" spans="7:13" s="1" customFormat="1" ht="11.25">
      <c r="G501" s="2"/>
      <c r="I501" s="2"/>
      <c r="J501" s="2"/>
      <c r="K501" s="2"/>
      <c r="L501" s="2"/>
      <c r="M501" s="2"/>
    </row>
    <row r="502" spans="7:13" s="1" customFormat="1" ht="11.25">
      <c r="G502" s="2"/>
      <c r="I502" s="2"/>
      <c r="J502" s="2"/>
      <c r="K502" s="2"/>
      <c r="L502" s="2"/>
      <c r="M502" s="2"/>
    </row>
    <row r="503" spans="7:13" s="1" customFormat="1" ht="11.25">
      <c r="G503" s="2"/>
      <c r="I503" s="2"/>
      <c r="J503" s="2"/>
      <c r="K503" s="2"/>
      <c r="L503" s="2"/>
      <c r="M503" s="2"/>
    </row>
    <row r="504" spans="7:13" s="1" customFormat="1" ht="11.25">
      <c r="G504" s="2"/>
      <c r="I504" s="2"/>
      <c r="J504" s="2"/>
      <c r="K504" s="2"/>
      <c r="L504" s="2"/>
      <c r="M504" s="2"/>
    </row>
    <row r="505" spans="7:13" s="1" customFormat="1" ht="11.25">
      <c r="G505" s="2"/>
      <c r="I505" s="2"/>
      <c r="J505" s="2"/>
      <c r="K505" s="2"/>
      <c r="L505" s="2"/>
      <c r="M505" s="2"/>
    </row>
    <row r="506" spans="7:13" s="1" customFormat="1" ht="11.25">
      <c r="G506" s="2"/>
      <c r="I506" s="2"/>
      <c r="J506" s="2"/>
      <c r="K506" s="2"/>
      <c r="L506" s="2"/>
      <c r="M506" s="2"/>
    </row>
    <row r="507" spans="7:13" s="1" customFormat="1" ht="11.25">
      <c r="G507" s="2"/>
      <c r="I507" s="2"/>
      <c r="J507" s="2"/>
      <c r="K507" s="2"/>
      <c r="L507" s="2"/>
      <c r="M507" s="2"/>
    </row>
    <row r="508" spans="7:13" s="1" customFormat="1" ht="11.25">
      <c r="G508" s="2"/>
      <c r="I508" s="2"/>
      <c r="J508" s="2"/>
      <c r="K508" s="2"/>
      <c r="L508" s="2"/>
      <c r="M508" s="2"/>
    </row>
    <row r="509" spans="7:13" s="1" customFormat="1" ht="11.25">
      <c r="G509" s="2"/>
      <c r="I509" s="2"/>
      <c r="J509" s="2"/>
      <c r="K509" s="2"/>
      <c r="L509" s="2"/>
      <c r="M509" s="2"/>
    </row>
    <row r="510" spans="7:13" s="1" customFormat="1" ht="11.25">
      <c r="G510" s="2"/>
      <c r="I510" s="2"/>
      <c r="J510" s="2"/>
      <c r="K510" s="2"/>
      <c r="L510" s="2"/>
      <c r="M510" s="2"/>
    </row>
    <row r="511" spans="7:13" s="1" customFormat="1" ht="11.25">
      <c r="G511" s="2"/>
      <c r="I511" s="2"/>
      <c r="J511" s="2"/>
      <c r="K511" s="2"/>
      <c r="L511" s="2"/>
      <c r="M511" s="2"/>
    </row>
    <row r="512" spans="7:13" s="1" customFormat="1" ht="11.25">
      <c r="G512" s="2"/>
      <c r="I512" s="2"/>
      <c r="J512" s="2"/>
      <c r="K512" s="2"/>
      <c r="L512" s="2"/>
      <c r="M512" s="2"/>
    </row>
    <row r="513" spans="7:13" s="1" customFormat="1" ht="11.25">
      <c r="G513" s="2"/>
      <c r="I513" s="2"/>
      <c r="J513" s="2"/>
      <c r="K513" s="2"/>
      <c r="L513" s="2"/>
      <c r="M513" s="2"/>
    </row>
    <row r="514" spans="7:13" s="1" customFormat="1" ht="11.25">
      <c r="G514" s="2"/>
      <c r="I514" s="2"/>
      <c r="J514" s="2"/>
      <c r="K514" s="2"/>
      <c r="L514" s="2"/>
      <c r="M514" s="2"/>
    </row>
    <row r="515" spans="7:13" s="1" customFormat="1" ht="11.25">
      <c r="G515" s="2"/>
      <c r="I515" s="2"/>
      <c r="J515" s="2"/>
      <c r="K515" s="2"/>
      <c r="L515" s="2"/>
      <c r="M515" s="2"/>
    </row>
    <row r="516" spans="7:13" s="1" customFormat="1" ht="11.25">
      <c r="G516" s="2"/>
      <c r="I516" s="2"/>
      <c r="J516" s="2"/>
      <c r="K516" s="2"/>
      <c r="L516" s="2"/>
      <c r="M516" s="2"/>
    </row>
    <row r="517" spans="7:13" s="1" customFormat="1" ht="11.25">
      <c r="G517" s="2"/>
      <c r="I517" s="2"/>
      <c r="J517" s="2"/>
      <c r="K517" s="2"/>
      <c r="L517" s="2"/>
      <c r="M517" s="2"/>
    </row>
    <row r="518" spans="7:13" s="1" customFormat="1" ht="11.25">
      <c r="G518" s="2"/>
      <c r="I518" s="2"/>
      <c r="J518" s="2"/>
      <c r="K518" s="2"/>
      <c r="L518" s="2"/>
      <c r="M518" s="2"/>
    </row>
    <row r="519" spans="7:13" s="1" customFormat="1" ht="11.25">
      <c r="G519" s="2"/>
      <c r="I519" s="2"/>
      <c r="J519" s="2"/>
      <c r="K519" s="2"/>
      <c r="L519" s="2"/>
      <c r="M519" s="2"/>
    </row>
    <row r="520" spans="7:13" s="1" customFormat="1" ht="11.25">
      <c r="G520" s="2"/>
      <c r="I520" s="2"/>
      <c r="J520" s="2"/>
      <c r="K520" s="2"/>
      <c r="L520" s="2"/>
      <c r="M520" s="2"/>
    </row>
    <row r="521" spans="7:13" s="1" customFormat="1" ht="11.25">
      <c r="G521" s="2"/>
      <c r="I521" s="2"/>
      <c r="J521" s="2"/>
      <c r="K521" s="2"/>
      <c r="L521" s="2"/>
      <c r="M521" s="2"/>
    </row>
    <row r="522" spans="7:13" s="1" customFormat="1" ht="11.25">
      <c r="G522" s="2"/>
      <c r="I522" s="2"/>
      <c r="J522" s="2"/>
      <c r="K522" s="2"/>
      <c r="L522" s="2"/>
      <c r="M522" s="2"/>
    </row>
    <row r="523" spans="7:13" s="1" customFormat="1" ht="11.25">
      <c r="G523" s="2"/>
      <c r="I523" s="2"/>
      <c r="J523" s="2"/>
      <c r="K523" s="2"/>
      <c r="L523" s="2"/>
      <c r="M523" s="2"/>
    </row>
    <row r="524" spans="7:13" s="1" customFormat="1" ht="11.25">
      <c r="G524" s="2"/>
      <c r="I524" s="2"/>
      <c r="J524" s="2"/>
      <c r="K524" s="2"/>
      <c r="L524" s="2"/>
      <c r="M524" s="2"/>
    </row>
    <row r="525" spans="7:13" s="1" customFormat="1" ht="11.25">
      <c r="G525" s="2"/>
      <c r="I525" s="2"/>
      <c r="J525" s="2"/>
      <c r="K525" s="2"/>
      <c r="L525" s="2"/>
      <c r="M525" s="2"/>
    </row>
    <row r="526" spans="7:13" s="1" customFormat="1" ht="11.25">
      <c r="G526" s="2"/>
      <c r="I526" s="2"/>
      <c r="J526" s="2"/>
      <c r="K526" s="2"/>
      <c r="L526" s="2"/>
      <c r="M526" s="2"/>
    </row>
    <row r="527" spans="7:13" s="1" customFormat="1" ht="11.25">
      <c r="G527" s="2"/>
      <c r="I527" s="2"/>
      <c r="J527" s="2"/>
      <c r="K527" s="2"/>
      <c r="L527" s="2"/>
      <c r="M527" s="2"/>
    </row>
    <row r="528" spans="7:13" s="1" customFormat="1" ht="11.25">
      <c r="G528" s="2"/>
      <c r="I528" s="2"/>
      <c r="J528" s="2"/>
      <c r="K528" s="2"/>
      <c r="L528" s="2"/>
      <c r="M528" s="2"/>
    </row>
    <row r="529" spans="7:13" s="1" customFormat="1" ht="11.25">
      <c r="G529" s="2"/>
      <c r="I529" s="2"/>
      <c r="J529" s="2"/>
      <c r="K529" s="2"/>
      <c r="L529" s="2"/>
      <c r="M529" s="2"/>
    </row>
    <row r="530" spans="7:13" s="1" customFormat="1" ht="11.25">
      <c r="G530" s="2"/>
      <c r="I530" s="2"/>
      <c r="J530" s="2"/>
      <c r="K530" s="2"/>
      <c r="L530" s="2"/>
      <c r="M530" s="2"/>
    </row>
    <row r="531" spans="7:13" s="1" customFormat="1" ht="11.25">
      <c r="G531" s="2"/>
      <c r="I531" s="2"/>
      <c r="J531" s="2"/>
      <c r="K531" s="2"/>
      <c r="L531" s="2"/>
      <c r="M531" s="2"/>
    </row>
    <row r="532" spans="7:13" s="1" customFormat="1" ht="11.25">
      <c r="G532" s="2"/>
      <c r="I532" s="2"/>
      <c r="J532" s="2"/>
      <c r="K532" s="2"/>
      <c r="L532" s="2"/>
      <c r="M532" s="2"/>
    </row>
    <row r="533" spans="7:13" s="1" customFormat="1" ht="11.25">
      <c r="G533" s="2"/>
      <c r="I533" s="2"/>
      <c r="J533" s="2"/>
      <c r="K533" s="2"/>
      <c r="L533" s="2"/>
      <c r="M533" s="2"/>
    </row>
    <row r="534" spans="7:13" s="1" customFormat="1" ht="11.25">
      <c r="G534" s="2"/>
      <c r="I534" s="2"/>
      <c r="J534" s="2"/>
      <c r="K534" s="2"/>
      <c r="L534" s="2"/>
      <c r="M534" s="2"/>
    </row>
    <row r="535" spans="7:13" s="1" customFormat="1" ht="11.25">
      <c r="G535" s="2"/>
      <c r="I535" s="2"/>
      <c r="J535" s="2"/>
      <c r="K535" s="2"/>
      <c r="L535" s="2"/>
      <c r="M535" s="2"/>
    </row>
    <row r="536" spans="7:13" s="1" customFormat="1" ht="11.25">
      <c r="G536" s="2"/>
      <c r="I536" s="2"/>
      <c r="J536" s="2"/>
      <c r="K536" s="2"/>
      <c r="L536" s="2"/>
      <c r="M536" s="2"/>
    </row>
    <row r="537" spans="7:13" s="1" customFormat="1" ht="11.25">
      <c r="G537" s="2"/>
      <c r="I537" s="2"/>
      <c r="J537" s="2"/>
      <c r="K537" s="2"/>
      <c r="L537" s="2"/>
      <c r="M537" s="2"/>
    </row>
    <row r="538" spans="7:13" s="1" customFormat="1" ht="11.25">
      <c r="G538" s="2"/>
      <c r="I538" s="2"/>
      <c r="J538" s="2"/>
      <c r="K538" s="2"/>
      <c r="L538" s="2"/>
      <c r="M538" s="2"/>
    </row>
    <row r="539" spans="7:13" s="1" customFormat="1" ht="11.25">
      <c r="G539" s="2"/>
      <c r="I539" s="2"/>
      <c r="J539" s="2"/>
      <c r="K539" s="2"/>
      <c r="L539" s="2"/>
      <c r="M539" s="2"/>
    </row>
    <row r="540" spans="7:13" s="1" customFormat="1" ht="11.25">
      <c r="G540" s="2"/>
      <c r="I540" s="2"/>
      <c r="J540" s="2"/>
      <c r="K540" s="2"/>
      <c r="L540" s="2"/>
      <c r="M540" s="2"/>
    </row>
    <row r="541" spans="7:13" s="1" customFormat="1" ht="11.25">
      <c r="G541" s="2"/>
      <c r="I541" s="2"/>
      <c r="J541" s="2"/>
      <c r="K541" s="2"/>
      <c r="L541" s="2"/>
      <c r="M541" s="2"/>
    </row>
    <row r="542" spans="7:13" s="1" customFormat="1" ht="11.25">
      <c r="G542" s="2"/>
      <c r="I542" s="2"/>
      <c r="J542" s="2"/>
      <c r="K542" s="2"/>
      <c r="L542" s="2"/>
      <c r="M542" s="2"/>
    </row>
    <row r="543" spans="7:13" s="1" customFormat="1" ht="11.25">
      <c r="G543" s="2"/>
      <c r="I543" s="2"/>
      <c r="J543" s="2"/>
      <c r="K543" s="2"/>
      <c r="L543" s="2"/>
      <c r="M543" s="2"/>
    </row>
  </sheetData>
  <printOptions/>
  <pageMargins left="0.2" right="0" top="0.5" bottom="0.25" header="0.5" footer="0.21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Utah</cp:lastModifiedBy>
  <cp:lastPrinted>2013-01-22T16:14:45Z</cp:lastPrinted>
  <dcterms:created xsi:type="dcterms:W3CDTF">2003-09-10T20:39:45Z</dcterms:created>
  <dcterms:modified xsi:type="dcterms:W3CDTF">2013-01-22T16:15:49Z</dcterms:modified>
  <cp:category/>
  <cp:version/>
  <cp:contentType/>
  <cp:contentStatus/>
</cp:coreProperties>
</file>